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3040" windowHeight="8904" tabRatio="363" activeTab="1"/>
  </bookViews>
  <sheets>
    <sheet name="TAM" sheetId="1" r:id="rId1"/>
    <sheet name="Feuil1" sheetId="3" r:id="rId2"/>
    <sheet name="Avancé" sheetId="2" r:id="rId3"/>
  </sheets>
  <definedNames>
    <definedName name="_xlnm._FilterDatabase" localSheetId="0" hidden="1">TAM!$J$13:$J$447</definedName>
    <definedName name="Anniversaire">TAM!$B$27:$F$27,TAM!$B$39:$F$39,TAM!$B$51:$F$51,TAM!$B$63:$F$63</definedName>
    <definedName name="CAP1E">TAM!$S$6</definedName>
    <definedName name="CapitFIXE">TAM!#REF!</definedName>
    <definedName name="Changement_de_taux">TAM!$B$15:$B$315</definedName>
    <definedName name="Cout_Total">TAM!$P$8</definedName>
    <definedName name="DATDB">TAM!$S$7</definedName>
    <definedName name="DebAmort">TAM!$F$6</definedName>
    <definedName name="Différé">TAM!$V$8</definedName>
    <definedName name="DiffSimple">TAM!$V$6</definedName>
    <definedName name="DiffTotal">TAM!$V$7</definedName>
    <definedName name="EchFIXE">TAM!$S$2</definedName>
    <definedName name="FraisF">TAM!$M$3</definedName>
    <definedName name="FraisV">TAM!$M$4</definedName>
    <definedName name="Ijour">TAM!$T$6</definedName>
    <definedName name="Imois">TAM!$T$5</definedName>
    <definedName name="INT1E">TAM!$S$5</definedName>
    <definedName name="Jour1">TAM!$T$7</definedName>
    <definedName name="Jour2">TAM!$T$8</definedName>
    <definedName name="MoisD">TAM!$T$9</definedName>
    <definedName name="MtEch">TAM!$D$8</definedName>
    <definedName name="MtEmprunt">TAM!$V$12</definedName>
    <definedName name="NbDeci">TAM!$S$1</definedName>
    <definedName name="NbEch">TAM!$T$2</definedName>
    <definedName name="NbEchAn">TAM!$T$1</definedName>
    <definedName name="NoEchMaxi">TAM!$S$3</definedName>
    <definedName name="NoEchRemb">TAM!$S$4</definedName>
    <definedName name="Nombre_échéances">TAM!$P$4</definedName>
    <definedName name="Periodicite">TAM!$W$10</definedName>
    <definedName name="RVDebit">TAM!#REF!</definedName>
    <definedName name="TauxActuariel">TAM!$V$3</definedName>
    <definedName name="Total_Capital">TAM!$P$6</definedName>
    <definedName name="Total_Frais">TAM!$P$7</definedName>
    <definedName name="Total_Intérêts">TAM!$P$5</definedName>
    <definedName name="TVDebit">TAM!$B$2:$B$8</definedName>
    <definedName name="TxPer">TAM!$T$4</definedName>
  </definedNames>
  <calcPr calcId="162913"/>
</workbook>
</file>

<file path=xl/calcChain.xml><?xml version="1.0" encoding="utf-8"?>
<calcChain xmlns="http://schemas.openxmlformats.org/spreadsheetml/2006/main">
  <c r="H5" i="3" l="1"/>
  <c r="G5" i="3"/>
  <c r="I5" i="3"/>
  <c r="A6" i="3"/>
  <c r="Y17" i="1"/>
  <c r="Y18" i="1"/>
  <c r="Y15" i="1"/>
  <c r="S1" i="1"/>
  <c r="T7" i="1"/>
  <c r="F36" i="2"/>
  <c r="D21" i="2"/>
  <c r="T3" i="1"/>
  <c r="S2" i="1"/>
  <c r="C8" i="1"/>
  <c r="V3" i="1"/>
  <c r="B11" i="1"/>
  <c r="C11" i="1"/>
  <c r="D11" i="1"/>
  <c r="E11" i="1"/>
  <c r="F11" i="1"/>
  <c r="O14" i="1"/>
  <c r="C14" i="1"/>
  <c r="N14" i="1"/>
  <c r="L15" i="1"/>
  <c r="W10" i="1"/>
  <c r="T1" i="1"/>
  <c r="V8" i="1"/>
  <c r="V10" i="1"/>
  <c r="D17" i="2"/>
  <c r="S3" i="1"/>
  <c r="E17" i="2"/>
  <c r="S4" i="1"/>
  <c r="K15" i="1"/>
  <c r="J15" i="1"/>
  <c r="T5" i="1"/>
  <c r="T8" i="1"/>
  <c r="T9" i="1"/>
  <c r="D22" i="2"/>
  <c r="T6" i="1"/>
  <c r="V6" i="1"/>
  <c r="V7" i="1"/>
  <c r="V12" i="1"/>
  <c r="T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T2" i="1"/>
  <c r="D8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F37" i="2"/>
  <c r="E22" i="2"/>
  <c r="C37" i="2"/>
  <c r="S7" i="1"/>
  <c r="K14" i="1"/>
  <c r="J14" i="1"/>
  <c r="D23" i="2"/>
  <c r="G37" i="2"/>
  <c r="E23" i="2"/>
  <c r="D33" i="2"/>
  <c r="D34" i="2"/>
  <c r="O15" i="1"/>
  <c r="V11" i="1"/>
  <c r="H15" i="1"/>
  <c r="P14" i="1"/>
  <c r="D35" i="2"/>
  <c r="E37" i="2"/>
  <c r="S6" i="1"/>
  <c r="N15" i="1"/>
  <c r="E34" i="2"/>
  <c r="F33" i="2"/>
  <c r="E33" i="2"/>
  <c r="E35" i="2"/>
  <c r="E36" i="2"/>
  <c r="D37" i="2"/>
  <c r="S5" i="1"/>
  <c r="M15" i="1"/>
  <c r="I15" i="1"/>
  <c r="B6" i="3"/>
  <c r="C6" i="3"/>
  <c r="D36" i="2"/>
  <c r="L16" i="1"/>
  <c r="P15" i="1"/>
  <c r="H16" i="1"/>
  <c r="K16" i="1"/>
  <c r="O16" i="1"/>
  <c r="A7" i="3"/>
  <c r="I16" i="1"/>
  <c r="J16" i="1"/>
  <c r="M16" i="1"/>
  <c r="N16" i="1"/>
  <c r="B7" i="3"/>
  <c r="C7" i="3"/>
  <c r="L17" i="1"/>
  <c r="P16" i="1"/>
  <c r="H17" i="1"/>
  <c r="A8" i="3"/>
  <c r="K17" i="1"/>
  <c r="O17" i="1"/>
  <c r="J17" i="1"/>
  <c r="M17" i="1"/>
  <c r="N17" i="1"/>
  <c r="B8" i="3"/>
  <c r="C8" i="3"/>
  <c r="I17" i="1"/>
  <c r="L18" i="1"/>
  <c r="P17" i="1"/>
  <c r="H18" i="1"/>
  <c r="I18" i="1"/>
  <c r="A9" i="3"/>
  <c r="M18" i="1"/>
  <c r="N18" i="1"/>
  <c r="B9" i="3"/>
  <c r="C9" i="3"/>
  <c r="O18" i="1"/>
  <c r="K18" i="1"/>
  <c r="L19" i="1"/>
  <c r="J18" i="1"/>
  <c r="P18" i="1"/>
  <c r="H19" i="1"/>
  <c r="O19" i="1"/>
  <c r="A10" i="3"/>
  <c r="I19" i="1"/>
  <c r="M19" i="1"/>
  <c r="K19" i="1"/>
  <c r="N19" i="1"/>
  <c r="B10" i="3"/>
  <c r="C10" i="3"/>
  <c r="J19" i="1"/>
  <c r="L20" i="1"/>
  <c r="P19" i="1"/>
  <c r="H20" i="1"/>
  <c r="I20" i="1"/>
  <c r="A11" i="3"/>
  <c r="K20" i="1"/>
  <c r="J20" i="1"/>
  <c r="O20" i="1"/>
  <c r="M20" i="1"/>
  <c r="N20" i="1"/>
  <c r="B11" i="3"/>
  <c r="C11" i="3"/>
  <c r="C5" i="3"/>
  <c r="D5" i="3"/>
  <c r="L21" i="1"/>
  <c r="H21" i="1"/>
  <c r="P20" i="1"/>
  <c r="O21" i="1"/>
  <c r="A12" i="3"/>
  <c r="K21" i="1"/>
  <c r="J21" i="1"/>
  <c r="I21" i="1"/>
  <c r="M21" i="1"/>
  <c r="N21" i="1"/>
  <c r="B12" i="3"/>
  <c r="L22" i="1"/>
  <c r="H22" i="1"/>
  <c r="O22" i="1"/>
  <c r="P21" i="1"/>
  <c r="M22" i="1"/>
  <c r="N22" i="1"/>
  <c r="L23" i="1"/>
  <c r="I22" i="1"/>
  <c r="K22" i="1"/>
  <c r="J22" i="1"/>
  <c r="P22" i="1"/>
  <c r="H23" i="1"/>
  <c r="M23" i="1"/>
  <c r="N23" i="1"/>
  <c r="L24" i="1"/>
  <c r="I23" i="1"/>
  <c r="K23" i="1"/>
  <c r="J23" i="1"/>
  <c r="O23" i="1"/>
  <c r="H24" i="1"/>
  <c r="I24" i="1"/>
  <c r="P23" i="1"/>
  <c r="M24" i="1"/>
  <c r="N24" i="1"/>
  <c r="L25" i="1"/>
  <c r="K24" i="1"/>
  <c r="J24" i="1"/>
  <c r="O24" i="1"/>
  <c r="H25" i="1"/>
  <c r="I25" i="1"/>
  <c r="K25" i="1"/>
  <c r="J25" i="1"/>
  <c r="P24" i="1"/>
  <c r="O25" i="1"/>
  <c r="M25" i="1"/>
  <c r="N25" i="1"/>
  <c r="L26" i="1"/>
  <c r="H26" i="1"/>
  <c r="O26" i="1"/>
  <c r="I26" i="1"/>
  <c r="K26" i="1"/>
  <c r="J26" i="1"/>
  <c r="P25" i="1"/>
  <c r="N26" i="1"/>
  <c r="L27" i="1"/>
  <c r="M26" i="1"/>
  <c r="P26" i="1"/>
  <c r="K27" i="1"/>
  <c r="J27" i="1"/>
  <c r="I27" i="1"/>
  <c r="H27" i="1"/>
  <c r="M27" i="1"/>
  <c r="N27" i="1"/>
  <c r="L28" i="1"/>
  <c r="O27" i="1"/>
  <c r="I28" i="1"/>
  <c r="K28" i="1"/>
  <c r="J28" i="1"/>
  <c r="H28" i="1"/>
  <c r="P27" i="1"/>
  <c r="M28" i="1"/>
  <c r="N28" i="1"/>
  <c r="L29" i="1"/>
  <c r="O28" i="1"/>
  <c r="H29" i="1"/>
  <c r="I29" i="1"/>
  <c r="O29" i="1"/>
  <c r="K29" i="1"/>
  <c r="J29" i="1"/>
  <c r="P28" i="1"/>
  <c r="M29" i="1"/>
  <c r="N29" i="1"/>
  <c r="L30" i="1"/>
  <c r="H30" i="1"/>
  <c r="O30" i="1"/>
  <c r="K30" i="1"/>
  <c r="J30" i="1"/>
  <c r="I30" i="1"/>
  <c r="P29" i="1"/>
  <c r="N30" i="1"/>
  <c r="L31" i="1"/>
  <c r="M30" i="1"/>
  <c r="P30" i="1"/>
  <c r="K31" i="1"/>
  <c r="J31" i="1"/>
  <c r="H31" i="1"/>
  <c r="I31" i="1"/>
  <c r="M31" i="1"/>
  <c r="N31" i="1"/>
  <c r="L32" i="1"/>
  <c r="O31" i="1"/>
  <c r="I32" i="1"/>
  <c r="H32" i="1"/>
  <c r="K32" i="1"/>
  <c r="J32" i="1"/>
  <c r="P31" i="1"/>
  <c r="M32" i="1"/>
  <c r="N32" i="1"/>
  <c r="L33" i="1"/>
  <c r="O32" i="1"/>
  <c r="H33" i="1"/>
  <c r="I33" i="1"/>
  <c r="O33" i="1"/>
  <c r="K33" i="1"/>
  <c r="J33" i="1"/>
  <c r="P32" i="1"/>
  <c r="M33" i="1"/>
  <c r="N33" i="1"/>
  <c r="L34" i="1"/>
  <c r="K34" i="1"/>
  <c r="J34" i="1"/>
  <c r="I34" i="1"/>
  <c r="H34" i="1"/>
  <c r="P33" i="1"/>
  <c r="N34" i="1"/>
  <c r="L35" i="1"/>
  <c r="M34" i="1"/>
  <c r="O34" i="1"/>
  <c r="P34" i="1"/>
  <c r="K35" i="1"/>
  <c r="J35" i="1"/>
  <c r="I35" i="1"/>
  <c r="H35" i="1"/>
  <c r="O35" i="1"/>
  <c r="M35" i="1"/>
  <c r="N35" i="1"/>
  <c r="L36" i="1"/>
  <c r="I36" i="1"/>
  <c r="H36" i="1"/>
  <c r="K36" i="1"/>
  <c r="J36" i="1"/>
  <c r="P35" i="1"/>
  <c r="M36" i="1"/>
  <c r="N36" i="1"/>
  <c r="L37" i="1"/>
  <c r="O36" i="1"/>
  <c r="H37" i="1"/>
  <c r="O37" i="1"/>
  <c r="I37" i="1"/>
  <c r="K37" i="1"/>
  <c r="J37" i="1"/>
  <c r="P36" i="1"/>
  <c r="N37" i="1"/>
  <c r="L38" i="1"/>
  <c r="M37" i="1"/>
  <c r="P37" i="1"/>
  <c r="K38" i="1"/>
  <c r="J38" i="1"/>
  <c r="H38" i="1"/>
  <c r="I38" i="1"/>
  <c r="N38" i="1"/>
  <c r="L39" i="1"/>
  <c r="M38" i="1"/>
  <c r="O38" i="1"/>
  <c r="P38" i="1"/>
  <c r="K39" i="1"/>
  <c r="J39" i="1"/>
  <c r="H39" i="1"/>
  <c r="O39" i="1"/>
  <c r="I39" i="1"/>
  <c r="M39" i="1"/>
  <c r="N39" i="1"/>
  <c r="L40" i="1"/>
  <c r="I40" i="1"/>
  <c r="K40" i="1"/>
  <c r="J40" i="1"/>
  <c r="H40" i="1"/>
  <c r="P39" i="1"/>
  <c r="M40" i="1"/>
  <c r="N40" i="1"/>
  <c r="L41" i="1"/>
  <c r="O40" i="1"/>
  <c r="K41" i="1"/>
  <c r="J41" i="1"/>
  <c r="I41" i="1"/>
  <c r="H41" i="1"/>
  <c r="P40" i="1"/>
  <c r="M41" i="1"/>
  <c r="N41" i="1"/>
  <c r="L42" i="1"/>
  <c r="O41" i="1"/>
  <c r="H42" i="1"/>
  <c r="O42" i="1"/>
  <c r="I42" i="1"/>
  <c r="K42" i="1"/>
  <c r="J42" i="1"/>
  <c r="P41" i="1"/>
  <c r="M42" i="1"/>
  <c r="N42" i="1"/>
  <c r="L43" i="1"/>
  <c r="H43" i="1"/>
  <c r="O43" i="1"/>
  <c r="I43" i="1"/>
  <c r="K43" i="1"/>
  <c r="J43" i="1"/>
  <c r="P42" i="1"/>
  <c r="N43" i="1"/>
  <c r="L44" i="1"/>
  <c r="M43" i="1"/>
  <c r="P43" i="1"/>
  <c r="I44" i="1"/>
  <c r="K44" i="1"/>
  <c r="J44" i="1"/>
  <c r="H44" i="1"/>
  <c r="M44" i="1"/>
  <c r="N44" i="1"/>
  <c r="L45" i="1"/>
  <c r="O44" i="1"/>
  <c r="K45" i="1"/>
  <c r="J45" i="1"/>
  <c r="H45" i="1"/>
  <c r="I45" i="1"/>
  <c r="P44" i="1"/>
  <c r="M45" i="1"/>
  <c r="N45" i="1"/>
  <c r="L46" i="1"/>
  <c r="O45" i="1"/>
  <c r="P45" i="1"/>
  <c r="H46" i="1"/>
  <c r="O46" i="1"/>
  <c r="I46" i="1"/>
  <c r="K46" i="1"/>
  <c r="J46" i="1"/>
  <c r="M46" i="1"/>
  <c r="N46" i="1"/>
  <c r="L47" i="1"/>
  <c r="H47" i="1"/>
  <c r="O47" i="1"/>
  <c r="I47" i="1"/>
  <c r="K47" i="1"/>
  <c r="J47" i="1"/>
  <c r="P46" i="1"/>
  <c r="N47" i="1"/>
  <c r="L48" i="1"/>
  <c r="M47" i="1"/>
  <c r="P47" i="1"/>
  <c r="I48" i="1"/>
  <c r="K48" i="1"/>
  <c r="J48" i="1"/>
  <c r="H48" i="1"/>
  <c r="M48" i="1"/>
  <c r="N48" i="1"/>
  <c r="L49" i="1"/>
  <c r="O48" i="1"/>
  <c r="K49" i="1"/>
  <c r="J49" i="1"/>
  <c r="I49" i="1"/>
  <c r="H49" i="1"/>
  <c r="P48" i="1"/>
  <c r="M49" i="1"/>
  <c r="N49" i="1"/>
  <c r="L50" i="1"/>
  <c r="O49" i="1"/>
  <c r="H50" i="1"/>
  <c r="I50" i="1"/>
  <c r="O50" i="1"/>
  <c r="K50" i="1"/>
  <c r="J50" i="1"/>
  <c r="P49" i="1"/>
  <c r="M50" i="1"/>
  <c r="N50" i="1"/>
  <c r="L51" i="1"/>
  <c r="H51" i="1"/>
  <c r="O51" i="1"/>
  <c r="I51" i="1"/>
  <c r="K51" i="1"/>
  <c r="J51" i="1"/>
  <c r="P50" i="1"/>
  <c r="N51" i="1"/>
  <c r="L52" i="1"/>
  <c r="M51" i="1"/>
  <c r="P51" i="1"/>
  <c r="K52" i="1"/>
  <c r="J52" i="1"/>
  <c r="H52" i="1"/>
  <c r="I52" i="1"/>
  <c r="M52" i="1"/>
  <c r="N52" i="1"/>
  <c r="L53" i="1"/>
  <c r="O52" i="1"/>
  <c r="K53" i="1"/>
  <c r="J53" i="1"/>
  <c r="H53" i="1"/>
  <c r="I53" i="1"/>
  <c r="P52" i="1"/>
  <c r="M53" i="1"/>
  <c r="N53" i="1"/>
  <c r="L54" i="1"/>
  <c r="O53" i="1"/>
  <c r="H54" i="1"/>
  <c r="O54" i="1"/>
  <c r="I54" i="1"/>
  <c r="K54" i="1"/>
  <c r="J54" i="1"/>
  <c r="P53" i="1"/>
  <c r="M54" i="1"/>
  <c r="N54" i="1"/>
  <c r="L55" i="1"/>
  <c r="H55" i="1"/>
  <c r="O55" i="1"/>
  <c r="I55" i="1"/>
  <c r="K55" i="1"/>
  <c r="J55" i="1"/>
  <c r="P54" i="1"/>
  <c r="N55" i="1"/>
  <c r="L56" i="1"/>
  <c r="M55" i="1"/>
  <c r="P55" i="1"/>
  <c r="K56" i="1"/>
  <c r="J56" i="1"/>
  <c r="H56" i="1"/>
  <c r="I56" i="1"/>
  <c r="N56" i="1"/>
  <c r="L57" i="1"/>
  <c r="M56" i="1"/>
  <c r="O56" i="1"/>
  <c r="P56" i="1"/>
  <c r="K57" i="1"/>
  <c r="J57" i="1"/>
  <c r="I57" i="1"/>
  <c r="H57" i="1"/>
  <c r="M57" i="1"/>
  <c r="N57" i="1"/>
  <c r="L58" i="1"/>
  <c r="O57" i="1"/>
  <c r="H58" i="1"/>
  <c r="O58" i="1"/>
  <c r="I58" i="1"/>
  <c r="K58" i="1"/>
  <c r="J58" i="1"/>
  <c r="P57" i="1"/>
  <c r="M58" i="1"/>
  <c r="N58" i="1"/>
  <c r="L59" i="1"/>
  <c r="H59" i="1"/>
  <c r="O59" i="1"/>
  <c r="I59" i="1"/>
  <c r="K59" i="1"/>
  <c r="J59" i="1"/>
  <c r="P58" i="1"/>
  <c r="N59" i="1"/>
  <c r="L60" i="1"/>
  <c r="M59" i="1"/>
  <c r="P59" i="1"/>
  <c r="K60" i="1"/>
  <c r="J60" i="1"/>
  <c r="H60" i="1"/>
  <c r="I60" i="1"/>
  <c r="N60" i="1"/>
  <c r="L61" i="1"/>
  <c r="M60" i="1"/>
  <c r="O60" i="1"/>
  <c r="P60" i="1"/>
  <c r="H61" i="1"/>
  <c r="K61" i="1"/>
  <c r="J61" i="1"/>
  <c r="I61" i="1"/>
  <c r="M61" i="1"/>
  <c r="N61" i="1"/>
  <c r="L62" i="1"/>
  <c r="O61" i="1"/>
  <c r="H62" i="1"/>
  <c r="O62" i="1"/>
  <c r="I62" i="1"/>
  <c r="K62" i="1"/>
  <c r="J62" i="1"/>
  <c r="P61" i="1"/>
  <c r="M62" i="1"/>
  <c r="N62" i="1"/>
  <c r="L63" i="1"/>
  <c r="H63" i="1"/>
  <c r="O63" i="1"/>
  <c r="I63" i="1"/>
  <c r="K63" i="1"/>
  <c r="J63" i="1"/>
  <c r="P62" i="1"/>
  <c r="N63" i="1"/>
  <c r="L64" i="1"/>
  <c r="M63" i="1"/>
  <c r="P63" i="1"/>
  <c r="K64" i="1"/>
  <c r="J64" i="1"/>
  <c r="H64" i="1"/>
  <c r="I64" i="1"/>
  <c r="N64" i="1"/>
  <c r="L65" i="1"/>
  <c r="M64" i="1"/>
  <c r="O64" i="1"/>
  <c r="P64" i="1"/>
  <c r="H65" i="1"/>
  <c r="I65" i="1"/>
  <c r="K65" i="1"/>
  <c r="J65" i="1"/>
  <c r="M65" i="1"/>
  <c r="N65" i="1"/>
  <c r="L66" i="1"/>
  <c r="O65" i="1"/>
  <c r="H66" i="1"/>
  <c r="O66" i="1"/>
  <c r="I66" i="1"/>
  <c r="K66" i="1"/>
  <c r="J66" i="1"/>
  <c r="P65" i="1"/>
  <c r="M66" i="1"/>
  <c r="N66" i="1"/>
  <c r="L67" i="1"/>
  <c r="H67" i="1"/>
  <c r="O67" i="1"/>
  <c r="I67" i="1"/>
  <c r="K67" i="1"/>
  <c r="J67" i="1"/>
  <c r="P66" i="1"/>
  <c r="N67" i="1"/>
  <c r="L68" i="1"/>
  <c r="M67" i="1"/>
  <c r="P67" i="1"/>
  <c r="K68" i="1"/>
  <c r="J68" i="1"/>
  <c r="H68" i="1"/>
  <c r="I68" i="1"/>
  <c r="N68" i="1"/>
  <c r="L69" i="1"/>
  <c r="M68" i="1"/>
  <c r="O68" i="1"/>
  <c r="P68" i="1"/>
  <c r="K69" i="1"/>
  <c r="J69" i="1"/>
  <c r="H69" i="1"/>
  <c r="I69" i="1"/>
  <c r="M69" i="1"/>
  <c r="N69" i="1"/>
  <c r="L70" i="1"/>
  <c r="O69" i="1"/>
  <c r="H70" i="1"/>
  <c r="O70" i="1"/>
  <c r="I70" i="1"/>
  <c r="K70" i="1"/>
  <c r="J70" i="1"/>
  <c r="P69" i="1"/>
  <c r="M70" i="1"/>
  <c r="N70" i="1"/>
  <c r="L71" i="1"/>
  <c r="H71" i="1"/>
  <c r="O71" i="1"/>
  <c r="I71" i="1"/>
  <c r="K71" i="1"/>
  <c r="J71" i="1"/>
  <c r="P70" i="1"/>
  <c r="N71" i="1"/>
  <c r="L72" i="1"/>
  <c r="M71" i="1"/>
  <c r="P71" i="1"/>
  <c r="K72" i="1"/>
  <c r="J72" i="1"/>
  <c r="H72" i="1"/>
  <c r="O72" i="1"/>
  <c r="I72" i="1"/>
  <c r="N72" i="1"/>
  <c r="L73" i="1"/>
  <c r="M72" i="1"/>
  <c r="P72" i="1"/>
  <c r="H73" i="1"/>
  <c r="O73" i="1"/>
  <c r="K73" i="1"/>
  <c r="J73" i="1"/>
  <c r="I73" i="1"/>
  <c r="M73" i="1"/>
  <c r="N73" i="1"/>
  <c r="L74" i="1"/>
  <c r="H74" i="1"/>
  <c r="O74" i="1"/>
  <c r="I74" i="1"/>
  <c r="K74" i="1"/>
  <c r="J74" i="1"/>
  <c r="P73" i="1"/>
  <c r="M74" i="1"/>
  <c r="N74" i="1"/>
  <c r="L75" i="1"/>
  <c r="H75" i="1"/>
  <c r="O75" i="1"/>
  <c r="I75" i="1"/>
  <c r="K75" i="1"/>
  <c r="J75" i="1"/>
  <c r="P74" i="1"/>
  <c r="N75" i="1"/>
  <c r="L76" i="1"/>
  <c r="M75" i="1"/>
  <c r="P75" i="1"/>
  <c r="H76" i="1"/>
  <c r="I76" i="1"/>
  <c r="K76" i="1"/>
  <c r="J76" i="1"/>
  <c r="M76" i="1"/>
  <c r="N76" i="1"/>
  <c r="L77" i="1"/>
  <c r="O76" i="1"/>
  <c r="H77" i="1"/>
  <c r="K77" i="1"/>
  <c r="J77" i="1"/>
  <c r="I77" i="1"/>
  <c r="O77" i="1"/>
  <c r="P76" i="1"/>
  <c r="N77" i="1"/>
  <c r="L78" i="1"/>
  <c r="M77" i="1"/>
  <c r="P77" i="1"/>
  <c r="I78" i="1"/>
  <c r="K78" i="1"/>
  <c r="J78" i="1"/>
  <c r="H78" i="1"/>
  <c r="M78" i="1"/>
  <c r="N78" i="1"/>
  <c r="L79" i="1"/>
  <c r="O78" i="1"/>
  <c r="H79" i="1"/>
  <c r="O79" i="1"/>
  <c r="I79" i="1"/>
  <c r="K79" i="1"/>
  <c r="J79" i="1"/>
  <c r="P78" i="1"/>
  <c r="M79" i="1"/>
  <c r="N79" i="1"/>
  <c r="L80" i="1"/>
  <c r="H80" i="1"/>
  <c r="I80" i="1"/>
  <c r="O80" i="1"/>
  <c r="K80" i="1"/>
  <c r="J80" i="1"/>
  <c r="P79" i="1"/>
  <c r="M80" i="1"/>
  <c r="N80" i="1"/>
  <c r="L81" i="1"/>
  <c r="K81" i="1"/>
  <c r="J81" i="1"/>
  <c r="H81" i="1"/>
  <c r="I81" i="1"/>
  <c r="P80" i="1"/>
  <c r="N81" i="1"/>
  <c r="L82" i="1"/>
  <c r="M81" i="1"/>
  <c r="O81" i="1"/>
  <c r="P81" i="1"/>
  <c r="I82" i="1"/>
  <c r="H82" i="1"/>
  <c r="K82" i="1"/>
  <c r="J82" i="1"/>
  <c r="M82" i="1"/>
  <c r="N82" i="1"/>
  <c r="L83" i="1"/>
  <c r="O82" i="1"/>
  <c r="H83" i="1"/>
  <c r="O83" i="1"/>
  <c r="I83" i="1"/>
  <c r="K83" i="1"/>
  <c r="J83" i="1"/>
  <c r="P82" i="1"/>
  <c r="M83" i="1"/>
  <c r="N83" i="1"/>
  <c r="L84" i="1"/>
  <c r="I84" i="1"/>
  <c r="K84" i="1"/>
  <c r="J84" i="1"/>
  <c r="H84" i="1"/>
  <c r="O84" i="1"/>
  <c r="P83" i="1"/>
  <c r="N84" i="1"/>
  <c r="L85" i="1"/>
  <c r="M84" i="1"/>
  <c r="P84" i="1"/>
  <c r="I85" i="1"/>
  <c r="K85" i="1"/>
  <c r="J85" i="1"/>
  <c r="H85" i="1"/>
  <c r="O85" i="1"/>
  <c r="M85" i="1"/>
  <c r="N85" i="1"/>
  <c r="L86" i="1"/>
  <c r="I86" i="1"/>
  <c r="H86" i="1"/>
  <c r="O86" i="1"/>
  <c r="K86" i="1"/>
  <c r="J86" i="1"/>
  <c r="P85" i="1"/>
  <c r="M86" i="1"/>
  <c r="N86" i="1"/>
  <c r="L87" i="1"/>
  <c r="H87" i="1"/>
  <c r="O87" i="1"/>
  <c r="I87" i="1"/>
  <c r="K87" i="1"/>
  <c r="J87" i="1"/>
  <c r="P86" i="1"/>
  <c r="M87" i="1"/>
  <c r="N87" i="1"/>
  <c r="L88" i="1"/>
  <c r="K88" i="1"/>
  <c r="J88" i="1"/>
  <c r="H88" i="1"/>
  <c r="I88" i="1"/>
  <c r="P87" i="1"/>
  <c r="M88" i="1"/>
  <c r="N88" i="1"/>
  <c r="L89" i="1"/>
  <c r="O88" i="1"/>
  <c r="I89" i="1"/>
  <c r="H89" i="1"/>
  <c r="O89" i="1"/>
  <c r="K89" i="1"/>
  <c r="J89" i="1"/>
  <c r="P88" i="1"/>
  <c r="N89" i="1"/>
  <c r="L90" i="1"/>
  <c r="M89" i="1"/>
  <c r="P89" i="1"/>
  <c r="I90" i="1"/>
  <c r="H90" i="1"/>
  <c r="K90" i="1"/>
  <c r="J90" i="1"/>
  <c r="M90" i="1"/>
  <c r="N90" i="1"/>
  <c r="L91" i="1"/>
  <c r="O90" i="1"/>
  <c r="K91" i="1"/>
  <c r="J91" i="1"/>
  <c r="I91" i="1"/>
  <c r="H91" i="1"/>
  <c r="P90" i="1"/>
  <c r="M91" i="1"/>
  <c r="N91" i="1"/>
  <c r="L92" i="1"/>
  <c r="O91" i="1"/>
  <c r="H92" i="1"/>
  <c r="O92" i="1"/>
  <c r="I92" i="1"/>
  <c r="K92" i="1"/>
  <c r="J92" i="1"/>
  <c r="P91" i="1"/>
  <c r="M92" i="1"/>
  <c r="N92" i="1"/>
  <c r="L93" i="1"/>
  <c r="I93" i="1"/>
  <c r="H93" i="1"/>
  <c r="K93" i="1"/>
  <c r="J93" i="1"/>
  <c r="P92" i="1"/>
  <c r="N93" i="1"/>
  <c r="L94" i="1"/>
  <c r="M93" i="1"/>
  <c r="O93" i="1"/>
  <c r="P93" i="1"/>
  <c r="K94" i="1"/>
  <c r="J94" i="1"/>
  <c r="H94" i="1"/>
  <c r="I94" i="1"/>
  <c r="N94" i="1"/>
  <c r="L95" i="1"/>
  <c r="M94" i="1"/>
  <c r="O94" i="1"/>
  <c r="P94" i="1"/>
  <c r="K95" i="1"/>
  <c r="J95" i="1"/>
  <c r="H95" i="1"/>
  <c r="I95" i="1"/>
  <c r="M95" i="1"/>
  <c r="N95" i="1"/>
  <c r="L96" i="1"/>
  <c r="O95" i="1"/>
  <c r="H96" i="1"/>
  <c r="O96" i="1"/>
  <c r="I96" i="1"/>
  <c r="K96" i="1"/>
  <c r="J96" i="1"/>
  <c r="P95" i="1"/>
  <c r="M96" i="1"/>
  <c r="N96" i="1"/>
  <c r="L97" i="1"/>
  <c r="I97" i="1"/>
  <c r="H97" i="1"/>
  <c r="K97" i="1"/>
  <c r="J97" i="1"/>
  <c r="P96" i="1"/>
  <c r="N97" i="1"/>
  <c r="L98" i="1"/>
  <c r="M97" i="1"/>
  <c r="O97" i="1"/>
  <c r="P97" i="1"/>
  <c r="K98" i="1"/>
  <c r="J98" i="1"/>
  <c r="H98" i="1"/>
  <c r="I98" i="1"/>
  <c r="N98" i="1"/>
  <c r="L99" i="1"/>
  <c r="M98" i="1"/>
  <c r="O98" i="1"/>
  <c r="P98" i="1"/>
  <c r="K99" i="1"/>
  <c r="J99" i="1"/>
  <c r="I99" i="1"/>
  <c r="H99" i="1"/>
  <c r="M99" i="1"/>
  <c r="N99" i="1"/>
  <c r="L100" i="1"/>
  <c r="O99" i="1"/>
  <c r="P99" i="1"/>
  <c r="H100" i="1"/>
  <c r="O100" i="1"/>
  <c r="I100" i="1"/>
  <c r="K100" i="1"/>
  <c r="J100" i="1"/>
  <c r="M100" i="1"/>
  <c r="N100" i="1"/>
  <c r="L101" i="1"/>
  <c r="I101" i="1"/>
  <c r="K101" i="1"/>
  <c r="J101" i="1"/>
  <c r="H101" i="1"/>
  <c r="P100" i="1"/>
  <c r="M101" i="1"/>
  <c r="N101" i="1"/>
  <c r="L102" i="1"/>
  <c r="O101" i="1"/>
  <c r="K102" i="1"/>
  <c r="J102" i="1"/>
  <c r="H102" i="1"/>
  <c r="I102" i="1"/>
  <c r="P101" i="1"/>
  <c r="N102" i="1"/>
  <c r="L103" i="1"/>
  <c r="M102" i="1"/>
  <c r="O102" i="1"/>
  <c r="P102" i="1"/>
  <c r="K103" i="1"/>
  <c r="J103" i="1"/>
  <c r="H103" i="1"/>
  <c r="O103" i="1"/>
  <c r="I103" i="1"/>
  <c r="M103" i="1"/>
  <c r="N103" i="1"/>
  <c r="L104" i="1"/>
  <c r="P103" i="1"/>
  <c r="H104" i="1"/>
  <c r="O104" i="1"/>
  <c r="I104" i="1"/>
  <c r="K104" i="1"/>
  <c r="J104" i="1"/>
  <c r="M104" i="1"/>
  <c r="N104" i="1"/>
  <c r="L105" i="1"/>
  <c r="I105" i="1"/>
  <c r="H105" i="1"/>
  <c r="O105" i="1"/>
  <c r="K105" i="1"/>
  <c r="J105" i="1"/>
  <c r="P104" i="1"/>
  <c r="N105" i="1"/>
  <c r="L106" i="1"/>
  <c r="M105" i="1"/>
  <c r="P105" i="1"/>
  <c r="K106" i="1"/>
  <c r="J106" i="1"/>
  <c r="H106" i="1"/>
  <c r="O106" i="1"/>
  <c r="I106" i="1"/>
  <c r="N106" i="1"/>
  <c r="L107" i="1"/>
  <c r="M106" i="1"/>
  <c r="P106" i="1"/>
  <c r="K107" i="1"/>
  <c r="J107" i="1"/>
  <c r="I107" i="1"/>
  <c r="H107" i="1"/>
  <c r="O107" i="1"/>
  <c r="M107" i="1"/>
  <c r="N107" i="1"/>
  <c r="L108" i="1"/>
  <c r="P107" i="1"/>
  <c r="H108" i="1"/>
  <c r="O108" i="1"/>
  <c r="I108" i="1"/>
  <c r="K108" i="1"/>
  <c r="J108" i="1"/>
  <c r="M108" i="1"/>
  <c r="N108" i="1"/>
  <c r="L109" i="1"/>
  <c r="P108" i="1"/>
  <c r="I109" i="1"/>
  <c r="K109" i="1"/>
  <c r="J109" i="1"/>
  <c r="H109" i="1"/>
  <c r="N109" i="1"/>
  <c r="L110" i="1"/>
  <c r="M109" i="1"/>
  <c r="O109" i="1"/>
  <c r="P109" i="1"/>
  <c r="K110" i="1"/>
  <c r="J110" i="1"/>
  <c r="H110" i="1"/>
  <c r="I110" i="1"/>
  <c r="N110" i="1"/>
  <c r="L111" i="1"/>
  <c r="M110" i="1"/>
  <c r="O110" i="1"/>
  <c r="P110" i="1"/>
  <c r="K111" i="1"/>
  <c r="J111" i="1"/>
  <c r="H111" i="1"/>
  <c r="I111" i="1"/>
  <c r="M111" i="1"/>
  <c r="N111" i="1"/>
  <c r="L112" i="1"/>
  <c r="O111" i="1"/>
  <c r="P111" i="1"/>
  <c r="H112" i="1"/>
  <c r="O112" i="1"/>
  <c r="I112" i="1"/>
  <c r="K112" i="1"/>
  <c r="J112" i="1"/>
  <c r="M112" i="1"/>
  <c r="N112" i="1"/>
  <c r="L113" i="1"/>
  <c r="I113" i="1"/>
  <c r="K113" i="1"/>
  <c r="J113" i="1"/>
  <c r="H113" i="1"/>
  <c r="P112" i="1"/>
  <c r="N113" i="1"/>
  <c r="L114" i="1"/>
  <c r="M113" i="1"/>
  <c r="O113" i="1"/>
  <c r="P113" i="1"/>
  <c r="K114" i="1"/>
  <c r="J114" i="1"/>
  <c r="H114" i="1"/>
  <c r="I114" i="1"/>
  <c r="N114" i="1"/>
  <c r="L115" i="1"/>
  <c r="M114" i="1"/>
  <c r="O114" i="1"/>
  <c r="P114" i="1"/>
  <c r="K115" i="1"/>
  <c r="J115" i="1"/>
  <c r="I115" i="1"/>
  <c r="H115" i="1"/>
  <c r="M115" i="1"/>
  <c r="N115" i="1"/>
  <c r="L116" i="1"/>
  <c r="O115" i="1"/>
  <c r="H116" i="1"/>
  <c r="O116" i="1"/>
  <c r="I116" i="1"/>
  <c r="K116" i="1"/>
  <c r="J116" i="1"/>
  <c r="P115" i="1"/>
  <c r="M116" i="1"/>
  <c r="N116" i="1"/>
  <c r="L117" i="1"/>
  <c r="P116" i="1"/>
  <c r="H117" i="1"/>
  <c r="O117" i="1"/>
  <c r="K117" i="1"/>
  <c r="J117" i="1"/>
  <c r="I117" i="1"/>
  <c r="N117" i="1"/>
  <c r="L118" i="1"/>
  <c r="M117" i="1"/>
  <c r="P117" i="1"/>
  <c r="K118" i="1"/>
  <c r="J118" i="1"/>
  <c r="H118" i="1"/>
  <c r="O118" i="1"/>
  <c r="I118" i="1"/>
  <c r="N118" i="1"/>
  <c r="L119" i="1"/>
  <c r="M118" i="1"/>
  <c r="P118" i="1"/>
  <c r="K119" i="1"/>
  <c r="J119" i="1"/>
  <c r="H119" i="1"/>
  <c r="I119" i="1"/>
  <c r="M119" i="1"/>
  <c r="N119" i="1"/>
  <c r="L120" i="1"/>
  <c r="O119" i="1"/>
  <c r="P119" i="1"/>
  <c r="H120" i="1"/>
  <c r="O120" i="1"/>
  <c r="I120" i="1"/>
  <c r="K120" i="1"/>
  <c r="J120" i="1"/>
  <c r="N120" i="1"/>
  <c r="L121" i="1"/>
  <c r="M120" i="1"/>
  <c r="P120" i="1"/>
  <c r="I121" i="1"/>
  <c r="H121" i="1"/>
  <c r="O121" i="1"/>
  <c r="K121" i="1"/>
  <c r="J121" i="1"/>
  <c r="M121" i="1"/>
  <c r="N121" i="1"/>
  <c r="L122" i="1"/>
  <c r="P121" i="1"/>
  <c r="K122" i="1"/>
  <c r="J122" i="1"/>
  <c r="H122" i="1"/>
  <c r="O122" i="1"/>
  <c r="I122" i="1"/>
  <c r="N122" i="1"/>
  <c r="L123" i="1"/>
  <c r="M122" i="1"/>
  <c r="P122" i="1"/>
  <c r="K123" i="1"/>
  <c r="J123" i="1"/>
  <c r="H123" i="1"/>
  <c r="I123" i="1"/>
  <c r="M123" i="1"/>
  <c r="N123" i="1"/>
  <c r="L124" i="1"/>
  <c r="O123" i="1"/>
  <c r="H124" i="1"/>
  <c r="O124" i="1"/>
  <c r="K124" i="1"/>
  <c r="J124" i="1"/>
  <c r="I124" i="1"/>
  <c r="P123" i="1"/>
  <c r="M124" i="1"/>
  <c r="N124" i="1"/>
  <c r="L125" i="1"/>
  <c r="I125" i="1"/>
  <c r="H125" i="1"/>
  <c r="O125" i="1"/>
  <c r="K125" i="1"/>
  <c r="J125" i="1"/>
  <c r="P124" i="1"/>
  <c r="N125" i="1"/>
  <c r="L126" i="1"/>
  <c r="M125" i="1"/>
  <c r="P125" i="1"/>
  <c r="I126" i="1"/>
  <c r="K126" i="1"/>
  <c r="J126" i="1"/>
  <c r="H126" i="1"/>
  <c r="O126" i="1"/>
  <c r="M126" i="1"/>
  <c r="N126" i="1"/>
  <c r="L127" i="1"/>
  <c r="P126" i="1"/>
  <c r="H127" i="1"/>
  <c r="O127" i="1"/>
  <c r="K127" i="1"/>
  <c r="J127" i="1"/>
  <c r="I127" i="1"/>
  <c r="M127" i="1"/>
  <c r="N127" i="1"/>
  <c r="L128" i="1"/>
  <c r="P127" i="1"/>
  <c r="H128" i="1"/>
  <c r="O128" i="1"/>
  <c r="I128" i="1"/>
  <c r="K128" i="1"/>
  <c r="J128" i="1"/>
  <c r="M128" i="1"/>
  <c r="N128" i="1"/>
  <c r="L129" i="1"/>
  <c r="P128" i="1"/>
  <c r="I129" i="1"/>
  <c r="H129" i="1"/>
  <c r="O129" i="1"/>
  <c r="K129" i="1"/>
  <c r="J129" i="1"/>
  <c r="N129" i="1"/>
  <c r="L130" i="1"/>
  <c r="M129" i="1"/>
  <c r="P129" i="1"/>
  <c r="I130" i="1"/>
  <c r="K130" i="1"/>
  <c r="J130" i="1"/>
  <c r="H130" i="1"/>
  <c r="O130" i="1"/>
  <c r="M130" i="1"/>
  <c r="N130" i="1"/>
  <c r="L131" i="1"/>
  <c r="P130" i="1"/>
  <c r="H131" i="1"/>
  <c r="O131" i="1"/>
  <c r="K131" i="1"/>
  <c r="J131" i="1"/>
  <c r="I131" i="1"/>
  <c r="M131" i="1"/>
  <c r="N131" i="1"/>
  <c r="L132" i="1"/>
  <c r="P131" i="1"/>
  <c r="H132" i="1"/>
  <c r="O132" i="1"/>
  <c r="I132" i="1"/>
  <c r="K132" i="1"/>
  <c r="J132" i="1"/>
  <c r="M132" i="1"/>
  <c r="N132" i="1"/>
  <c r="L133" i="1"/>
  <c r="P132" i="1"/>
  <c r="I133" i="1"/>
  <c r="H133" i="1"/>
  <c r="K133" i="1"/>
  <c r="J133" i="1"/>
  <c r="N133" i="1"/>
  <c r="L134" i="1"/>
  <c r="M133" i="1"/>
  <c r="O133" i="1"/>
  <c r="I134" i="1"/>
  <c r="K134" i="1"/>
  <c r="J134" i="1"/>
  <c r="H134" i="1"/>
  <c r="O134" i="1"/>
  <c r="P133" i="1"/>
  <c r="M134" i="1"/>
  <c r="N134" i="1"/>
  <c r="L135" i="1"/>
  <c r="P134" i="1"/>
  <c r="H135" i="1"/>
  <c r="O135" i="1"/>
  <c r="K135" i="1"/>
  <c r="J135" i="1"/>
  <c r="I135" i="1"/>
  <c r="M135" i="1"/>
  <c r="N135" i="1"/>
  <c r="L136" i="1"/>
  <c r="P135" i="1"/>
  <c r="H136" i="1"/>
  <c r="O136" i="1"/>
  <c r="I136" i="1"/>
  <c r="K136" i="1"/>
  <c r="J136" i="1"/>
  <c r="M136" i="1"/>
  <c r="N136" i="1"/>
  <c r="L137" i="1"/>
  <c r="H137" i="1"/>
  <c r="O137" i="1"/>
  <c r="K137" i="1"/>
  <c r="J137" i="1"/>
  <c r="I137" i="1"/>
  <c r="P136" i="1"/>
  <c r="N137" i="1"/>
  <c r="L138" i="1"/>
  <c r="M137" i="1"/>
  <c r="P137" i="1"/>
  <c r="I138" i="1"/>
  <c r="K138" i="1"/>
  <c r="J138" i="1"/>
  <c r="H138" i="1"/>
  <c r="O138" i="1"/>
  <c r="M138" i="1"/>
  <c r="N138" i="1"/>
  <c r="L139" i="1"/>
  <c r="H139" i="1"/>
  <c r="O139" i="1"/>
  <c r="K139" i="1"/>
  <c r="J139" i="1"/>
  <c r="I139" i="1"/>
  <c r="P138" i="1"/>
  <c r="M139" i="1"/>
  <c r="N139" i="1"/>
  <c r="L140" i="1"/>
  <c r="H140" i="1"/>
  <c r="O140" i="1"/>
  <c r="I140" i="1"/>
  <c r="K140" i="1"/>
  <c r="J140" i="1"/>
  <c r="P139" i="1"/>
  <c r="M140" i="1"/>
  <c r="N140" i="1"/>
  <c r="L141" i="1"/>
  <c r="I141" i="1"/>
  <c r="H141" i="1"/>
  <c r="K141" i="1"/>
  <c r="J141" i="1"/>
  <c r="P140" i="1"/>
  <c r="N141" i="1"/>
  <c r="L142" i="1"/>
  <c r="M141" i="1"/>
  <c r="O141" i="1"/>
  <c r="P141" i="1"/>
  <c r="I142" i="1"/>
  <c r="K142" i="1"/>
  <c r="J142" i="1"/>
  <c r="H142" i="1"/>
  <c r="M142" i="1"/>
  <c r="N142" i="1"/>
  <c r="L143" i="1"/>
  <c r="O142" i="1"/>
  <c r="H143" i="1"/>
  <c r="O143" i="1"/>
  <c r="K143" i="1"/>
  <c r="J143" i="1"/>
  <c r="I143" i="1"/>
  <c r="P142" i="1"/>
  <c r="M143" i="1"/>
  <c r="N143" i="1"/>
  <c r="L144" i="1"/>
  <c r="P143" i="1"/>
  <c r="H144" i="1"/>
  <c r="O144" i="1"/>
  <c r="I144" i="1"/>
  <c r="K144" i="1"/>
  <c r="J144" i="1"/>
  <c r="M144" i="1"/>
  <c r="N144" i="1"/>
  <c r="L145" i="1"/>
  <c r="P144" i="1"/>
  <c r="I145" i="1"/>
  <c r="H145" i="1"/>
  <c r="O145" i="1"/>
  <c r="K145" i="1"/>
  <c r="J145" i="1"/>
  <c r="N145" i="1"/>
  <c r="L146" i="1"/>
  <c r="M145" i="1"/>
  <c r="P145" i="1"/>
  <c r="I146" i="1"/>
  <c r="K146" i="1"/>
  <c r="J146" i="1"/>
  <c r="H146" i="1"/>
  <c r="O146" i="1"/>
  <c r="M146" i="1"/>
  <c r="N146" i="1"/>
  <c r="L147" i="1"/>
  <c r="P146" i="1"/>
  <c r="H147" i="1"/>
  <c r="O147" i="1"/>
  <c r="K147" i="1"/>
  <c r="J147" i="1"/>
  <c r="I147" i="1"/>
  <c r="M147" i="1"/>
  <c r="N147" i="1"/>
  <c r="L148" i="1"/>
  <c r="P147" i="1"/>
  <c r="H148" i="1"/>
  <c r="O148" i="1"/>
  <c r="I148" i="1"/>
  <c r="K148" i="1"/>
  <c r="J148" i="1"/>
  <c r="M148" i="1"/>
  <c r="N148" i="1"/>
  <c r="L149" i="1"/>
  <c r="P148" i="1"/>
  <c r="I149" i="1"/>
  <c r="H149" i="1"/>
  <c r="K149" i="1"/>
  <c r="J149" i="1"/>
  <c r="N149" i="1"/>
  <c r="L150" i="1"/>
  <c r="M149" i="1"/>
  <c r="O149" i="1"/>
  <c r="P149" i="1"/>
  <c r="I150" i="1"/>
  <c r="K150" i="1"/>
  <c r="J150" i="1"/>
  <c r="H150" i="1"/>
  <c r="M150" i="1"/>
  <c r="N150" i="1"/>
  <c r="L151" i="1"/>
  <c r="O150" i="1"/>
  <c r="H151" i="1"/>
  <c r="O151" i="1"/>
  <c r="K151" i="1"/>
  <c r="J151" i="1"/>
  <c r="I151" i="1"/>
  <c r="P150" i="1"/>
  <c r="M151" i="1"/>
  <c r="N151" i="1"/>
  <c r="L152" i="1"/>
  <c r="P151" i="1"/>
  <c r="H152" i="1"/>
  <c r="O152" i="1"/>
  <c r="I152" i="1"/>
  <c r="K152" i="1"/>
  <c r="J152" i="1"/>
  <c r="M152" i="1"/>
  <c r="N152" i="1"/>
  <c r="L153" i="1"/>
  <c r="P152" i="1"/>
  <c r="I153" i="1"/>
  <c r="H153" i="1"/>
  <c r="O153" i="1"/>
  <c r="K153" i="1"/>
  <c r="J153" i="1"/>
  <c r="N153" i="1"/>
  <c r="L154" i="1"/>
  <c r="M153" i="1"/>
  <c r="P153" i="1"/>
  <c r="I154" i="1"/>
  <c r="K154" i="1"/>
  <c r="J154" i="1"/>
  <c r="H154" i="1"/>
  <c r="O154" i="1"/>
  <c r="M154" i="1"/>
  <c r="N154" i="1"/>
  <c r="L155" i="1"/>
  <c r="P154" i="1"/>
  <c r="H155" i="1"/>
  <c r="O155" i="1"/>
  <c r="K155" i="1"/>
  <c r="J155" i="1"/>
  <c r="I155" i="1"/>
  <c r="M155" i="1"/>
  <c r="N155" i="1"/>
  <c r="L156" i="1"/>
  <c r="H156" i="1"/>
  <c r="O156" i="1"/>
  <c r="I156" i="1"/>
  <c r="K156" i="1"/>
  <c r="J156" i="1"/>
  <c r="P155" i="1"/>
  <c r="M156" i="1"/>
  <c r="N156" i="1"/>
  <c r="L157" i="1"/>
  <c r="I157" i="1"/>
  <c r="H157" i="1"/>
  <c r="O157" i="1"/>
  <c r="K157" i="1"/>
  <c r="J157" i="1"/>
  <c r="P156" i="1"/>
  <c r="N157" i="1"/>
  <c r="L158" i="1"/>
  <c r="M157" i="1"/>
  <c r="P157" i="1"/>
  <c r="I158" i="1"/>
  <c r="K158" i="1"/>
  <c r="J158" i="1"/>
  <c r="H158" i="1"/>
  <c r="M158" i="1"/>
  <c r="N158" i="1"/>
  <c r="L159" i="1"/>
  <c r="O158" i="1"/>
  <c r="H159" i="1"/>
  <c r="O159" i="1"/>
  <c r="K159" i="1"/>
  <c r="J159" i="1"/>
  <c r="I159" i="1"/>
  <c r="P158" i="1"/>
  <c r="M159" i="1"/>
  <c r="N159" i="1"/>
  <c r="L160" i="1"/>
  <c r="P159" i="1"/>
  <c r="H160" i="1"/>
  <c r="O160" i="1"/>
  <c r="I160" i="1"/>
  <c r="K160" i="1"/>
  <c r="J160" i="1"/>
  <c r="M160" i="1"/>
  <c r="N160" i="1"/>
  <c r="L161" i="1"/>
  <c r="P160" i="1"/>
  <c r="I161" i="1"/>
  <c r="H161" i="1"/>
  <c r="O161" i="1"/>
  <c r="K161" i="1"/>
  <c r="J161" i="1"/>
  <c r="N161" i="1"/>
  <c r="L162" i="1"/>
  <c r="M161" i="1"/>
  <c r="P161" i="1"/>
  <c r="I162" i="1"/>
  <c r="K162" i="1"/>
  <c r="J162" i="1"/>
  <c r="H162" i="1"/>
  <c r="O162" i="1"/>
  <c r="M162" i="1"/>
  <c r="N162" i="1"/>
  <c r="L163" i="1"/>
  <c r="P162" i="1"/>
  <c r="H163" i="1"/>
  <c r="O163" i="1"/>
  <c r="K163" i="1"/>
  <c r="J163" i="1"/>
  <c r="I163" i="1"/>
  <c r="M163" i="1"/>
  <c r="N163" i="1"/>
  <c r="L164" i="1"/>
  <c r="P163" i="1"/>
  <c r="H164" i="1"/>
  <c r="O164" i="1"/>
  <c r="I164" i="1"/>
  <c r="K164" i="1"/>
  <c r="J164" i="1"/>
  <c r="M164" i="1"/>
  <c r="N164" i="1"/>
  <c r="L165" i="1"/>
  <c r="P164" i="1"/>
  <c r="I165" i="1"/>
  <c r="H165" i="1"/>
  <c r="K165" i="1"/>
  <c r="J165" i="1"/>
  <c r="N165" i="1"/>
  <c r="L166" i="1"/>
  <c r="M165" i="1"/>
  <c r="O165" i="1"/>
  <c r="P165" i="1"/>
  <c r="I166" i="1"/>
  <c r="K166" i="1"/>
  <c r="J166" i="1"/>
  <c r="H166" i="1"/>
  <c r="M166" i="1"/>
  <c r="N166" i="1"/>
  <c r="L167" i="1"/>
  <c r="O166" i="1"/>
  <c r="H167" i="1"/>
  <c r="O167" i="1"/>
  <c r="K167" i="1"/>
  <c r="J167" i="1"/>
  <c r="I167" i="1"/>
  <c r="P166" i="1"/>
  <c r="M167" i="1"/>
  <c r="N167" i="1"/>
  <c r="L168" i="1"/>
  <c r="P167" i="1"/>
  <c r="H168" i="1"/>
  <c r="O168" i="1"/>
  <c r="I168" i="1"/>
  <c r="K168" i="1"/>
  <c r="J168" i="1"/>
  <c r="M168" i="1"/>
  <c r="N168" i="1"/>
  <c r="L169" i="1"/>
  <c r="P168" i="1"/>
  <c r="I169" i="1"/>
  <c r="H169" i="1"/>
  <c r="O169" i="1"/>
  <c r="K169" i="1"/>
  <c r="J169" i="1"/>
  <c r="N169" i="1"/>
  <c r="L170" i="1"/>
  <c r="M169" i="1"/>
  <c r="P169" i="1"/>
  <c r="I170" i="1"/>
  <c r="K170" i="1"/>
  <c r="J170" i="1"/>
  <c r="H170" i="1"/>
  <c r="O170" i="1"/>
  <c r="M170" i="1"/>
  <c r="N170" i="1"/>
  <c r="L171" i="1"/>
  <c r="P170" i="1"/>
  <c r="H171" i="1"/>
  <c r="O171" i="1"/>
  <c r="K171" i="1"/>
  <c r="J171" i="1"/>
  <c r="I171" i="1"/>
  <c r="M171" i="1"/>
  <c r="N171" i="1"/>
  <c r="L172" i="1"/>
  <c r="P171" i="1"/>
  <c r="H172" i="1"/>
  <c r="O172" i="1"/>
  <c r="I172" i="1"/>
  <c r="K172" i="1"/>
  <c r="J172" i="1"/>
  <c r="M172" i="1"/>
  <c r="N172" i="1"/>
  <c r="L173" i="1"/>
  <c r="P172" i="1"/>
  <c r="I173" i="1"/>
  <c r="H173" i="1"/>
  <c r="O173" i="1"/>
  <c r="K173" i="1"/>
  <c r="J173" i="1"/>
  <c r="N173" i="1"/>
  <c r="L174" i="1"/>
  <c r="M173" i="1"/>
  <c r="P173" i="1"/>
  <c r="I174" i="1"/>
  <c r="K174" i="1"/>
  <c r="J174" i="1"/>
  <c r="H174" i="1"/>
  <c r="O174" i="1"/>
  <c r="M174" i="1"/>
  <c r="N174" i="1"/>
  <c r="L175" i="1"/>
  <c r="P174" i="1"/>
  <c r="H175" i="1"/>
  <c r="O175" i="1"/>
  <c r="K175" i="1"/>
  <c r="J175" i="1"/>
  <c r="I175" i="1"/>
  <c r="M175" i="1"/>
  <c r="N175" i="1"/>
  <c r="L176" i="1"/>
  <c r="P175" i="1"/>
  <c r="H176" i="1"/>
  <c r="O176" i="1"/>
  <c r="I176" i="1"/>
  <c r="K176" i="1"/>
  <c r="J176" i="1"/>
  <c r="M176" i="1"/>
  <c r="N176" i="1"/>
  <c r="L177" i="1"/>
  <c r="P176" i="1"/>
  <c r="I177" i="1"/>
  <c r="H177" i="1"/>
  <c r="O177" i="1"/>
  <c r="K177" i="1"/>
  <c r="J177" i="1"/>
  <c r="N177" i="1"/>
  <c r="L178" i="1"/>
  <c r="M177" i="1"/>
  <c r="P177" i="1"/>
  <c r="I178" i="1"/>
  <c r="K178" i="1"/>
  <c r="J178" i="1"/>
  <c r="H178" i="1"/>
  <c r="M178" i="1"/>
  <c r="N178" i="1"/>
  <c r="L179" i="1"/>
  <c r="O178" i="1"/>
  <c r="H179" i="1"/>
  <c r="O179" i="1"/>
  <c r="K179" i="1"/>
  <c r="J179" i="1"/>
  <c r="I179" i="1"/>
  <c r="P178" i="1"/>
  <c r="M179" i="1"/>
  <c r="N179" i="1"/>
  <c r="L180" i="1"/>
  <c r="P179" i="1"/>
  <c r="H180" i="1"/>
  <c r="O180" i="1"/>
  <c r="I180" i="1"/>
  <c r="K180" i="1"/>
  <c r="J180" i="1"/>
  <c r="M180" i="1"/>
  <c r="N180" i="1"/>
  <c r="L181" i="1"/>
  <c r="I181" i="1"/>
  <c r="H181" i="1"/>
  <c r="K181" i="1"/>
  <c r="J181" i="1"/>
  <c r="P180" i="1"/>
  <c r="N181" i="1"/>
  <c r="L182" i="1"/>
  <c r="M181" i="1"/>
  <c r="O181" i="1"/>
  <c r="P181" i="1"/>
  <c r="I182" i="1"/>
  <c r="K182" i="1"/>
  <c r="J182" i="1"/>
  <c r="H182" i="1"/>
  <c r="M182" i="1"/>
  <c r="N182" i="1"/>
  <c r="L183" i="1"/>
  <c r="O182" i="1"/>
  <c r="P182" i="1"/>
  <c r="H183" i="1"/>
  <c r="O183" i="1"/>
  <c r="K183" i="1"/>
  <c r="J183" i="1"/>
  <c r="I183" i="1"/>
  <c r="M183" i="1"/>
  <c r="N183" i="1"/>
  <c r="L184" i="1"/>
  <c r="H184" i="1"/>
  <c r="O184" i="1"/>
  <c r="I184" i="1"/>
  <c r="K184" i="1"/>
  <c r="J184" i="1"/>
  <c r="P183" i="1"/>
  <c r="M184" i="1"/>
  <c r="N184" i="1"/>
  <c r="L185" i="1"/>
  <c r="P184" i="1"/>
  <c r="I185" i="1"/>
  <c r="H185" i="1"/>
  <c r="O185" i="1"/>
  <c r="K185" i="1"/>
  <c r="J185" i="1"/>
  <c r="N185" i="1"/>
  <c r="L186" i="1"/>
  <c r="M185" i="1"/>
  <c r="P185" i="1"/>
  <c r="I186" i="1"/>
  <c r="K186" i="1"/>
  <c r="J186" i="1"/>
  <c r="H186" i="1"/>
  <c r="O186" i="1"/>
  <c r="M186" i="1"/>
  <c r="N186" i="1"/>
  <c r="L187" i="1"/>
  <c r="P186" i="1"/>
  <c r="H187" i="1"/>
  <c r="O187" i="1"/>
  <c r="K187" i="1"/>
  <c r="J187" i="1"/>
  <c r="I187" i="1"/>
  <c r="M187" i="1"/>
  <c r="N187" i="1"/>
  <c r="L188" i="1"/>
  <c r="P187" i="1"/>
  <c r="H188" i="1"/>
  <c r="I188" i="1"/>
  <c r="K188" i="1"/>
  <c r="J188" i="1"/>
  <c r="M188" i="1"/>
  <c r="N188" i="1"/>
  <c r="L189" i="1"/>
  <c r="O188" i="1"/>
  <c r="I189" i="1"/>
  <c r="H189" i="1"/>
  <c r="K189" i="1"/>
  <c r="J189" i="1"/>
  <c r="P188" i="1"/>
  <c r="N189" i="1"/>
  <c r="L190" i="1"/>
  <c r="M189" i="1"/>
  <c r="O189" i="1"/>
  <c r="P189" i="1"/>
  <c r="I190" i="1"/>
  <c r="K190" i="1"/>
  <c r="J190" i="1"/>
  <c r="H190" i="1"/>
  <c r="M190" i="1"/>
  <c r="N190" i="1"/>
  <c r="L191" i="1"/>
  <c r="O190" i="1"/>
  <c r="H191" i="1"/>
  <c r="O191" i="1"/>
  <c r="K191" i="1"/>
  <c r="J191" i="1"/>
  <c r="I191" i="1"/>
  <c r="P190" i="1"/>
  <c r="M191" i="1"/>
  <c r="N191" i="1"/>
  <c r="L192" i="1"/>
  <c r="H192" i="1"/>
  <c r="O192" i="1"/>
  <c r="I192" i="1"/>
  <c r="K192" i="1"/>
  <c r="J192" i="1"/>
  <c r="P191" i="1"/>
  <c r="M192" i="1"/>
  <c r="N192" i="1"/>
  <c r="L193" i="1"/>
  <c r="P192" i="1"/>
  <c r="I193" i="1"/>
  <c r="H193" i="1"/>
  <c r="O193" i="1"/>
  <c r="K193" i="1"/>
  <c r="J193" i="1"/>
  <c r="N193" i="1"/>
  <c r="L194" i="1"/>
  <c r="M193" i="1"/>
  <c r="P193" i="1"/>
  <c r="I194" i="1"/>
  <c r="K194" i="1"/>
  <c r="J194" i="1"/>
  <c r="H194" i="1"/>
  <c r="O194" i="1"/>
  <c r="M194" i="1"/>
  <c r="N194" i="1"/>
  <c r="L195" i="1"/>
  <c r="H195" i="1"/>
  <c r="O195" i="1"/>
  <c r="K195" i="1"/>
  <c r="J195" i="1"/>
  <c r="I195" i="1"/>
  <c r="P194" i="1"/>
  <c r="M195" i="1"/>
  <c r="N195" i="1"/>
  <c r="L196" i="1"/>
  <c r="H196" i="1"/>
  <c r="O196" i="1"/>
  <c r="I196" i="1"/>
  <c r="K196" i="1"/>
  <c r="J196" i="1"/>
  <c r="P195" i="1"/>
  <c r="M196" i="1"/>
  <c r="N196" i="1"/>
  <c r="L197" i="1"/>
  <c r="I197" i="1"/>
  <c r="H197" i="1"/>
  <c r="O197" i="1"/>
  <c r="K197" i="1"/>
  <c r="J197" i="1"/>
  <c r="P196" i="1"/>
  <c r="N197" i="1"/>
  <c r="L198" i="1"/>
  <c r="M197" i="1"/>
  <c r="P197" i="1"/>
  <c r="I198" i="1"/>
  <c r="K198" i="1"/>
  <c r="J198" i="1"/>
  <c r="H198" i="1"/>
  <c r="M198" i="1"/>
  <c r="N198" i="1"/>
  <c r="L199" i="1"/>
  <c r="O198" i="1"/>
  <c r="P198" i="1"/>
  <c r="H199" i="1"/>
  <c r="O199" i="1"/>
  <c r="K199" i="1"/>
  <c r="J199" i="1"/>
  <c r="I199" i="1"/>
  <c r="M199" i="1"/>
  <c r="N199" i="1"/>
  <c r="L200" i="1"/>
  <c r="P199" i="1"/>
  <c r="H200" i="1"/>
  <c r="O200" i="1"/>
  <c r="I200" i="1"/>
  <c r="K200" i="1"/>
  <c r="J200" i="1"/>
  <c r="M200" i="1"/>
  <c r="N200" i="1"/>
  <c r="L201" i="1"/>
  <c r="P200" i="1"/>
  <c r="I201" i="1"/>
  <c r="H201" i="1"/>
  <c r="O201" i="1"/>
  <c r="K201" i="1"/>
  <c r="J201" i="1"/>
  <c r="N201" i="1"/>
  <c r="L202" i="1"/>
  <c r="M201" i="1"/>
  <c r="P201" i="1"/>
  <c r="I202" i="1"/>
  <c r="K202" i="1"/>
  <c r="J202" i="1"/>
  <c r="H202" i="1"/>
  <c r="O202" i="1"/>
  <c r="M202" i="1"/>
  <c r="N202" i="1"/>
  <c r="L203" i="1"/>
  <c r="H203" i="1"/>
  <c r="O203" i="1"/>
  <c r="K203" i="1"/>
  <c r="J203" i="1"/>
  <c r="I203" i="1"/>
  <c r="P202" i="1"/>
  <c r="M203" i="1"/>
  <c r="N203" i="1"/>
  <c r="L204" i="1"/>
  <c r="H204" i="1"/>
  <c r="O204" i="1"/>
  <c r="I204" i="1"/>
  <c r="K204" i="1"/>
  <c r="J204" i="1"/>
  <c r="P203" i="1"/>
  <c r="M204" i="1"/>
  <c r="N204" i="1"/>
  <c r="L205" i="1"/>
  <c r="I205" i="1"/>
  <c r="H205" i="1"/>
  <c r="K205" i="1"/>
  <c r="J205" i="1"/>
  <c r="P204" i="1"/>
  <c r="N205" i="1"/>
  <c r="L206" i="1"/>
  <c r="M205" i="1"/>
  <c r="O205" i="1"/>
  <c r="P205" i="1"/>
  <c r="I206" i="1"/>
  <c r="K206" i="1"/>
  <c r="J206" i="1"/>
  <c r="H206" i="1"/>
  <c r="M206" i="1"/>
  <c r="N206" i="1"/>
  <c r="L207" i="1"/>
  <c r="O206" i="1"/>
  <c r="H207" i="1"/>
  <c r="O207" i="1"/>
  <c r="K207" i="1"/>
  <c r="J207" i="1"/>
  <c r="I207" i="1"/>
  <c r="P206" i="1"/>
  <c r="M207" i="1"/>
  <c r="N207" i="1"/>
  <c r="L208" i="1"/>
  <c r="H208" i="1"/>
  <c r="O208" i="1"/>
  <c r="I208" i="1"/>
  <c r="K208" i="1"/>
  <c r="J208" i="1"/>
  <c r="P207" i="1"/>
  <c r="M208" i="1"/>
  <c r="N208" i="1"/>
  <c r="L209" i="1"/>
  <c r="I209" i="1"/>
  <c r="H209" i="1"/>
  <c r="O209" i="1"/>
  <c r="K209" i="1"/>
  <c r="J209" i="1"/>
  <c r="P208" i="1"/>
  <c r="N209" i="1"/>
  <c r="L210" i="1"/>
  <c r="M209" i="1"/>
  <c r="P209" i="1"/>
  <c r="I210" i="1"/>
  <c r="K210" i="1"/>
  <c r="J210" i="1"/>
  <c r="H210" i="1"/>
  <c r="M210" i="1"/>
  <c r="N210" i="1"/>
  <c r="L211" i="1"/>
  <c r="O210" i="1"/>
  <c r="H211" i="1"/>
  <c r="O211" i="1"/>
  <c r="K211" i="1"/>
  <c r="J211" i="1"/>
  <c r="I211" i="1"/>
  <c r="P210" i="1"/>
  <c r="M211" i="1"/>
  <c r="N211" i="1"/>
  <c r="L212" i="1"/>
  <c r="H212" i="1"/>
  <c r="O212" i="1"/>
  <c r="I212" i="1"/>
  <c r="K212" i="1"/>
  <c r="J212" i="1"/>
  <c r="P211" i="1"/>
  <c r="M212" i="1"/>
  <c r="N212" i="1"/>
  <c r="L213" i="1"/>
  <c r="I213" i="1"/>
  <c r="H213" i="1"/>
  <c r="K213" i="1"/>
  <c r="J213" i="1"/>
  <c r="P212" i="1"/>
  <c r="N213" i="1"/>
  <c r="L214" i="1"/>
  <c r="M213" i="1"/>
  <c r="O213" i="1"/>
  <c r="P213" i="1"/>
  <c r="I214" i="1"/>
  <c r="K214" i="1"/>
  <c r="J214" i="1"/>
  <c r="H214" i="1"/>
  <c r="M214" i="1"/>
  <c r="N214" i="1"/>
  <c r="L215" i="1"/>
  <c r="O214" i="1"/>
  <c r="H215" i="1"/>
  <c r="O215" i="1"/>
  <c r="K215" i="1"/>
  <c r="J215" i="1"/>
  <c r="I215" i="1"/>
  <c r="P214" i="1"/>
  <c r="M215" i="1"/>
  <c r="N215" i="1"/>
  <c r="L216" i="1"/>
  <c r="H216" i="1"/>
  <c r="O216" i="1"/>
  <c r="I216" i="1"/>
  <c r="K216" i="1"/>
  <c r="J216" i="1"/>
  <c r="P215" i="1"/>
  <c r="M216" i="1"/>
  <c r="N216" i="1"/>
  <c r="L217" i="1"/>
  <c r="I217" i="1"/>
  <c r="H217" i="1"/>
  <c r="O217" i="1"/>
  <c r="K217" i="1"/>
  <c r="J217" i="1"/>
  <c r="P216" i="1"/>
  <c r="N217" i="1"/>
  <c r="L218" i="1"/>
  <c r="M217" i="1"/>
  <c r="P217" i="1"/>
  <c r="I218" i="1"/>
  <c r="K218" i="1"/>
  <c r="J218" i="1"/>
  <c r="H218" i="1"/>
  <c r="M218" i="1"/>
  <c r="N218" i="1"/>
  <c r="L219" i="1"/>
  <c r="O218" i="1"/>
  <c r="H219" i="1"/>
  <c r="O219" i="1"/>
  <c r="K219" i="1"/>
  <c r="J219" i="1"/>
  <c r="I219" i="1"/>
  <c r="P218" i="1"/>
  <c r="M219" i="1"/>
  <c r="N219" i="1"/>
  <c r="L220" i="1"/>
  <c r="H220" i="1"/>
  <c r="O220" i="1"/>
  <c r="I220" i="1"/>
  <c r="K220" i="1"/>
  <c r="J220" i="1"/>
  <c r="P219" i="1"/>
  <c r="M220" i="1"/>
  <c r="N220" i="1"/>
  <c r="L221" i="1"/>
  <c r="I221" i="1"/>
  <c r="H221" i="1"/>
  <c r="K221" i="1"/>
  <c r="J221" i="1"/>
  <c r="P220" i="1"/>
  <c r="N221" i="1"/>
  <c r="L222" i="1"/>
  <c r="M221" i="1"/>
  <c r="O221" i="1"/>
  <c r="P221" i="1"/>
  <c r="I222" i="1"/>
  <c r="K222" i="1"/>
  <c r="J222" i="1"/>
  <c r="H222" i="1"/>
  <c r="M222" i="1"/>
  <c r="N222" i="1"/>
  <c r="L223" i="1"/>
  <c r="O222" i="1"/>
  <c r="H223" i="1"/>
  <c r="O223" i="1"/>
  <c r="K223" i="1"/>
  <c r="J223" i="1"/>
  <c r="I223" i="1"/>
  <c r="P222" i="1"/>
  <c r="N223" i="1"/>
  <c r="L224" i="1"/>
  <c r="M223" i="1"/>
  <c r="P223" i="1"/>
  <c r="K224" i="1"/>
  <c r="J224" i="1"/>
  <c r="H224" i="1"/>
  <c r="I224" i="1"/>
  <c r="M224" i="1"/>
  <c r="N224" i="1"/>
  <c r="L225" i="1"/>
  <c r="O224" i="1"/>
  <c r="H225" i="1"/>
  <c r="O225" i="1"/>
  <c r="K225" i="1"/>
  <c r="J225" i="1"/>
  <c r="I225" i="1"/>
  <c r="P224" i="1"/>
  <c r="N225" i="1"/>
  <c r="L226" i="1"/>
  <c r="M225" i="1"/>
  <c r="P225" i="1"/>
  <c r="I226" i="1"/>
  <c r="H226" i="1"/>
  <c r="K226" i="1"/>
  <c r="J226" i="1"/>
  <c r="M226" i="1"/>
  <c r="N226" i="1"/>
  <c r="L227" i="1"/>
  <c r="O226" i="1"/>
  <c r="H227" i="1"/>
  <c r="O227" i="1"/>
  <c r="I227" i="1"/>
  <c r="K227" i="1"/>
  <c r="J227" i="1"/>
  <c r="P226" i="1"/>
  <c r="M227" i="1"/>
  <c r="N227" i="1"/>
  <c r="L228" i="1"/>
  <c r="H228" i="1"/>
  <c r="O228" i="1"/>
  <c r="I228" i="1"/>
  <c r="K228" i="1"/>
  <c r="J228" i="1"/>
  <c r="P227" i="1"/>
  <c r="M228" i="1"/>
  <c r="N228" i="1"/>
  <c r="L229" i="1"/>
  <c r="H229" i="1"/>
  <c r="O229" i="1"/>
  <c r="K229" i="1"/>
  <c r="J229" i="1"/>
  <c r="I229" i="1"/>
  <c r="P228" i="1"/>
  <c r="N229" i="1"/>
  <c r="L230" i="1"/>
  <c r="M229" i="1"/>
  <c r="P229" i="1"/>
  <c r="I230" i="1"/>
  <c r="K230" i="1"/>
  <c r="J230" i="1"/>
  <c r="H230" i="1"/>
  <c r="O230" i="1"/>
  <c r="M230" i="1"/>
  <c r="N230" i="1"/>
  <c r="L231" i="1"/>
  <c r="H231" i="1"/>
  <c r="O231" i="1"/>
  <c r="I231" i="1"/>
  <c r="K231" i="1"/>
  <c r="J231" i="1"/>
  <c r="P230" i="1"/>
  <c r="M231" i="1"/>
  <c r="N231" i="1"/>
  <c r="L232" i="1"/>
  <c r="H232" i="1"/>
  <c r="I232" i="1"/>
  <c r="K232" i="1"/>
  <c r="J232" i="1"/>
  <c r="P231" i="1"/>
  <c r="M232" i="1"/>
  <c r="N232" i="1"/>
  <c r="L233" i="1"/>
  <c r="O232" i="1"/>
  <c r="K233" i="1"/>
  <c r="J233" i="1"/>
  <c r="I233" i="1"/>
  <c r="H233" i="1"/>
  <c r="O233" i="1"/>
  <c r="P232" i="1"/>
  <c r="N233" i="1"/>
  <c r="L234" i="1"/>
  <c r="M233" i="1"/>
  <c r="P233" i="1"/>
  <c r="I234" i="1"/>
  <c r="H234" i="1"/>
  <c r="K234" i="1"/>
  <c r="J234" i="1"/>
  <c r="M234" i="1"/>
  <c r="N234" i="1"/>
  <c r="L235" i="1"/>
  <c r="O234" i="1"/>
  <c r="H235" i="1"/>
  <c r="O235" i="1"/>
  <c r="K235" i="1"/>
  <c r="J235" i="1"/>
  <c r="I235" i="1"/>
  <c r="P234" i="1"/>
  <c r="M235" i="1"/>
  <c r="N235" i="1"/>
  <c r="L236" i="1"/>
  <c r="I236" i="1"/>
  <c r="K236" i="1"/>
  <c r="J236" i="1"/>
  <c r="H236" i="1"/>
  <c r="O236" i="1"/>
  <c r="P235" i="1"/>
  <c r="N236" i="1"/>
  <c r="L237" i="1"/>
  <c r="M236" i="1"/>
  <c r="P236" i="1"/>
  <c r="K237" i="1"/>
  <c r="J237" i="1"/>
  <c r="H237" i="1"/>
  <c r="I237" i="1"/>
  <c r="M237" i="1"/>
  <c r="N237" i="1"/>
  <c r="L238" i="1"/>
  <c r="O237" i="1"/>
  <c r="H238" i="1"/>
  <c r="O238" i="1"/>
  <c r="I238" i="1"/>
  <c r="K238" i="1"/>
  <c r="J238" i="1"/>
  <c r="P237" i="1"/>
  <c r="M238" i="1"/>
  <c r="N238" i="1"/>
  <c r="L239" i="1"/>
  <c r="I239" i="1"/>
  <c r="H239" i="1"/>
  <c r="K239" i="1"/>
  <c r="J239" i="1"/>
  <c r="P238" i="1"/>
  <c r="M239" i="1"/>
  <c r="N239" i="1"/>
  <c r="L240" i="1"/>
  <c r="O239" i="1"/>
  <c r="K240" i="1"/>
  <c r="J240" i="1"/>
  <c r="H240" i="1"/>
  <c r="O240" i="1"/>
  <c r="I240" i="1"/>
  <c r="P239" i="1"/>
  <c r="N240" i="1"/>
  <c r="L241" i="1"/>
  <c r="M240" i="1"/>
  <c r="P240" i="1"/>
  <c r="K241" i="1"/>
  <c r="J241" i="1"/>
  <c r="I241" i="1"/>
  <c r="H241" i="1"/>
  <c r="M241" i="1"/>
  <c r="N241" i="1"/>
  <c r="L242" i="1"/>
  <c r="O241" i="1"/>
  <c r="H242" i="1"/>
  <c r="O242" i="1"/>
  <c r="I242" i="1"/>
  <c r="K242" i="1"/>
  <c r="J242" i="1"/>
  <c r="P241" i="1"/>
  <c r="M242" i="1"/>
  <c r="N242" i="1"/>
  <c r="L243" i="1"/>
  <c r="I243" i="1"/>
  <c r="H243" i="1"/>
  <c r="K243" i="1"/>
  <c r="J243" i="1"/>
  <c r="P242" i="1"/>
  <c r="M243" i="1"/>
  <c r="N243" i="1"/>
  <c r="L244" i="1"/>
  <c r="O243" i="1"/>
  <c r="K244" i="1"/>
  <c r="J244" i="1"/>
  <c r="H244" i="1"/>
  <c r="O244" i="1"/>
  <c r="I244" i="1"/>
  <c r="P243" i="1"/>
  <c r="N244" i="1"/>
  <c r="L245" i="1"/>
  <c r="M244" i="1"/>
  <c r="P244" i="1"/>
  <c r="K245" i="1"/>
  <c r="J245" i="1"/>
  <c r="H245" i="1"/>
  <c r="I245" i="1"/>
  <c r="M245" i="1"/>
  <c r="N245" i="1"/>
  <c r="L246" i="1"/>
  <c r="O245" i="1"/>
  <c r="H246" i="1"/>
  <c r="O246" i="1"/>
  <c r="I246" i="1"/>
  <c r="K246" i="1"/>
  <c r="J246" i="1"/>
  <c r="P245" i="1"/>
  <c r="M246" i="1"/>
  <c r="N246" i="1"/>
  <c r="L247" i="1"/>
  <c r="H247" i="1"/>
  <c r="O247" i="1"/>
  <c r="K247" i="1"/>
  <c r="J247" i="1"/>
  <c r="I247" i="1"/>
  <c r="P246" i="1"/>
  <c r="N247" i="1"/>
  <c r="L248" i="1"/>
  <c r="M247" i="1"/>
  <c r="P247" i="1"/>
  <c r="I248" i="1"/>
  <c r="K248" i="1"/>
  <c r="J248" i="1"/>
  <c r="H248" i="1"/>
  <c r="M248" i="1"/>
  <c r="N248" i="1"/>
  <c r="L249" i="1"/>
  <c r="O248" i="1"/>
  <c r="K249" i="1"/>
  <c r="J249" i="1"/>
  <c r="I249" i="1"/>
  <c r="H249" i="1"/>
  <c r="P248" i="1"/>
  <c r="M249" i="1"/>
  <c r="N249" i="1"/>
  <c r="L250" i="1"/>
  <c r="O249" i="1"/>
  <c r="H250" i="1"/>
  <c r="O250" i="1"/>
  <c r="I250" i="1"/>
  <c r="K250" i="1"/>
  <c r="J250" i="1"/>
  <c r="P249" i="1"/>
  <c r="M250" i="1"/>
  <c r="N250" i="1"/>
  <c r="L251" i="1"/>
  <c r="P250" i="1"/>
  <c r="H251" i="1"/>
  <c r="K251" i="1"/>
  <c r="J251" i="1"/>
  <c r="I251" i="1"/>
  <c r="N251" i="1"/>
  <c r="L252" i="1"/>
  <c r="M251" i="1"/>
  <c r="O251" i="1"/>
  <c r="P251" i="1"/>
  <c r="I252" i="1"/>
  <c r="K252" i="1"/>
  <c r="J252" i="1"/>
  <c r="H252" i="1"/>
  <c r="O252" i="1"/>
  <c r="M252" i="1"/>
  <c r="N252" i="1"/>
  <c r="L253" i="1"/>
  <c r="P252" i="1"/>
  <c r="I253" i="1"/>
  <c r="H253" i="1"/>
  <c r="K253" i="1"/>
  <c r="J253" i="1"/>
  <c r="M253" i="1"/>
  <c r="N253" i="1"/>
  <c r="L254" i="1"/>
  <c r="O253" i="1"/>
  <c r="H254" i="1"/>
  <c r="O254" i="1"/>
  <c r="I254" i="1"/>
  <c r="K254" i="1"/>
  <c r="J254" i="1"/>
  <c r="P253" i="1"/>
  <c r="M254" i="1"/>
  <c r="N254" i="1"/>
  <c r="L255" i="1"/>
  <c r="H255" i="1"/>
  <c r="O255" i="1"/>
  <c r="K255" i="1"/>
  <c r="J255" i="1"/>
  <c r="I255" i="1"/>
  <c r="P254" i="1"/>
  <c r="N255" i="1"/>
  <c r="L256" i="1"/>
  <c r="M255" i="1"/>
  <c r="P255" i="1"/>
  <c r="I256" i="1"/>
  <c r="K256" i="1"/>
  <c r="J256" i="1"/>
  <c r="H256" i="1"/>
  <c r="M256" i="1"/>
  <c r="N256" i="1"/>
  <c r="L257" i="1"/>
  <c r="O256" i="1"/>
  <c r="K257" i="1"/>
  <c r="J257" i="1"/>
  <c r="I257" i="1"/>
  <c r="H257" i="1"/>
  <c r="P256" i="1"/>
  <c r="M257" i="1"/>
  <c r="N257" i="1"/>
  <c r="L258" i="1"/>
  <c r="O257" i="1"/>
  <c r="P257" i="1"/>
  <c r="H258" i="1"/>
  <c r="O258" i="1"/>
  <c r="I258" i="1"/>
  <c r="K258" i="1"/>
  <c r="J258" i="1"/>
  <c r="N258" i="1"/>
  <c r="L259" i="1"/>
  <c r="M258" i="1"/>
  <c r="H259" i="1"/>
  <c r="O259" i="1"/>
  <c r="K259" i="1"/>
  <c r="J259" i="1"/>
  <c r="I259" i="1"/>
  <c r="P258" i="1"/>
  <c r="N259" i="1"/>
  <c r="L260" i="1"/>
  <c r="M259" i="1"/>
  <c r="P259" i="1"/>
  <c r="I260" i="1"/>
  <c r="K260" i="1"/>
  <c r="J260" i="1"/>
  <c r="H260" i="1"/>
  <c r="O260" i="1"/>
  <c r="M260" i="1"/>
  <c r="N260" i="1"/>
  <c r="L261" i="1"/>
  <c r="P260" i="1"/>
  <c r="K261" i="1"/>
  <c r="J261" i="1"/>
  <c r="H261" i="1"/>
  <c r="I261" i="1"/>
  <c r="M261" i="1"/>
  <c r="N261" i="1"/>
  <c r="L262" i="1"/>
  <c r="O261" i="1"/>
  <c r="H262" i="1"/>
  <c r="O262" i="1"/>
  <c r="K262" i="1"/>
  <c r="J262" i="1"/>
  <c r="I262" i="1"/>
  <c r="P261" i="1"/>
  <c r="M262" i="1"/>
  <c r="N262" i="1"/>
  <c r="L263" i="1"/>
  <c r="H263" i="1"/>
  <c r="O263" i="1"/>
  <c r="I263" i="1"/>
  <c r="K263" i="1"/>
  <c r="J263" i="1"/>
  <c r="P262" i="1"/>
  <c r="N263" i="1"/>
  <c r="L264" i="1"/>
  <c r="M263" i="1"/>
  <c r="K264" i="1"/>
  <c r="J264" i="1"/>
  <c r="I264" i="1"/>
  <c r="H264" i="1"/>
  <c r="O264" i="1"/>
  <c r="P263" i="1"/>
  <c r="M264" i="1"/>
  <c r="N264" i="1"/>
  <c r="L265" i="1"/>
  <c r="P264" i="1"/>
  <c r="I265" i="1"/>
  <c r="K265" i="1"/>
  <c r="J265" i="1"/>
  <c r="H265" i="1"/>
  <c r="M265" i="1"/>
  <c r="N265" i="1"/>
  <c r="L266" i="1"/>
  <c r="O265" i="1"/>
  <c r="H266" i="1"/>
  <c r="I266" i="1"/>
  <c r="K266" i="1"/>
  <c r="J266" i="1"/>
  <c r="P265" i="1"/>
  <c r="M266" i="1"/>
  <c r="N266" i="1"/>
  <c r="L267" i="1"/>
  <c r="O266" i="1"/>
  <c r="H267" i="1"/>
  <c r="K267" i="1"/>
  <c r="J267" i="1"/>
  <c r="I267" i="1"/>
  <c r="P266" i="1"/>
  <c r="N267" i="1"/>
  <c r="L268" i="1"/>
  <c r="M267" i="1"/>
  <c r="O267" i="1"/>
  <c r="I268" i="1"/>
  <c r="K268" i="1"/>
  <c r="J268" i="1"/>
  <c r="H268" i="1"/>
  <c r="O268" i="1"/>
  <c r="P267" i="1"/>
  <c r="M268" i="1"/>
  <c r="N268" i="1"/>
  <c r="L269" i="1"/>
  <c r="K269" i="1"/>
  <c r="J269" i="1"/>
  <c r="H269" i="1"/>
  <c r="I269" i="1"/>
  <c r="P268" i="1"/>
  <c r="M269" i="1"/>
  <c r="N269" i="1"/>
  <c r="L270" i="1"/>
  <c r="O269" i="1"/>
  <c r="H270" i="1"/>
  <c r="O270" i="1"/>
  <c r="I270" i="1"/>
  <c r="K270" i="1"/>
  <c r="J270" i="1"/>
  <c r="P269" i="1"/>
  <c r="M270" i="1"/>
  <c r="N270" i="1"/>
  <c r="L271" i="1"/>
  <c r="H271" i="1"/>
  <c r="O271" i="1"/>
  <c r="K271" i="1"/>
  <c r="J271" i="1"/>
  <c r="I271" i="1"/>
  <c r="P270" i="1"/>
  <c r="N271" i="1"/>
  <c r="L272" i="1"/>
  <c r="M271" i="1"/>
  <c r="P271" i="1"/>
  <c r="I272" i="1"/>
  <c r="K272" i="1"/>
  <c r="J272" i="1"/>
  <c r="H272" i="1"/>
  <c r="O272" i="1"/>
  <c r="M272" i="1"/>
  <c r="N272" i="1"/>
  <c r="L273" i="1"/>
  <c r="P272" i="1"/>
  <c r="I273" i="1"/>
  <c r="K273" i="1"/>
  <c r="J273" i="1"/>
  <c r="H273" i="1"/>
  <c r="M273" i="1"/>
  <c r="N273" i="1"/>
  <c r="L274" i="1"/>
  <c r="O273" i="1"/>
  <c r="H274" i="1"/>
  <c r="O274" i="1"/>
  <c r="I274" i="1"/>
  <c r="K274" i="1"/>
  <c r="J274" i="1"/>
  <c r="P273" i="1"/>
  <c r="M274" i="1"/>
  <c r="N274" i="1"/>
  <c r="L275" i="1"/>
  <c r="H275" i="1"/>
  <c r="I275" i="1"/>
  <c r="K275" i="1"/>
  <c r="J275" i="1"/>
  <c r="P274" i="1"/>
  <c r="N275" i="1"/>
  <c r="L276" i="1"/>
  <c r="M275" i="1"/>
  <c r="O275" i="1"/>
  <c r="P275" i="1"/>
  <c r="K276" i="1"/>
  <c r="J276" i="1"/>
  <c r="H276" i="1"/>
  <c r="O276" i="1"/>
  <c r="I276" i="1"/>
  <c r="M276" i="1"/>
  <c r="N276" i="1"/>
  <c r="L277" i="1"/>
  <c r="P276" i="1"/>
  <c r="K277" i="1"/>
  <c r="J277" i="1"/>
  <c r="H277" i="1"/>
  <c r="I277" i="1"/>
  <c r="M277" i="1"/>
  <c r="N277" i="1"/>
  <c r="L278" i="1"/>
  <c r="O277" i="1"/>
  <c r="H278" i="1"/>
  <c r="O278" i="1"/>
  <c r="K278" i="1"/>
  <c r="J278" i="1"/>
  <c r="I278" i="1"/>
  <c r="P277" i="1"/>
  <c r="M278" i="1"/>
  <c r="N278" i="1"/>
  <c r="L279" i="1"/>
  <c r="H279" i="1"/>
  <c r="O279" i="1"/>
  <c r="I279" i="1"/>
  <c r="K279" i="1"/>
  <c r="J279" i="1"/>
  <c r="P278" i="1"/>
  <c r="N279" i="1"/>
  <c r="L280" i="1"/>
  <c r="M279" i="1"/>
  <c r="P279" i="1"/>
  <c r="I280" i="1"/>
  <c r="K280" i="1"/>
  <c r="J280" i="1"/>
  <c r="H280" i="1"/>
  <c r="M280" i="1"/>
  <c r="N280" i="1"/>
  <c r="L281" i="1"/>
  <c r="O280" i="1"/>
  <c r="P280" i="1"/>
  <c r="K281" i="1"/>
  <c r="J281" i="1"/>
  <c r="I281" i="1"/>
  <c r="H281" i="1"/>
  <c r="M281" i="1"/>
  <c r="N281" i="1"/>
  <c r="L282" i="1"/>
  <c r="O281" i="1"/>
  <c r="P281" i="1"/>
  <c r="H282" i="1"/>
  <c r="O282" i="1"/>
  <c r="I282" i="1"/>
  <c r="K282" i="1"/>
  <c r="J282" i="1"/>
  <c r="M282" i="1"/>
  <c r="N282" i="1"/>
  <c r="L283" i="1"/>
  <c r="H283" i="1"/>
  <c r="O283" i="1"/>
  <c r="I283" i="1"/>
  <c r="K283" i="1"/>
  <c r="J283" i="1"/>
  <c r="P282" i="1"/>
  <c r="N283" i="1"/>
  <c r="L284" i="1"/>
  <c r="M283" i="1"/>
  <c r="I284" i="1"/>
  <c r="K284" i="1"/>
  <c r="J284" i="1"/>
  <c r="H284" i="1"/>
  <c r="O284" i="1"/>
  <c r="P283" i="1"/>
  <c r="M284" i="1"/>
  <c r="N284" i="1"/>
  <c r="L285" i="1"/>
  <c r="P284" i="1"/>
  <c r="K285" i="1"/>
  <c r="J285" i="1"/>
  <c r="H285" i="1"/>
  <c r="I285" i="1"/>
  <c r="M285" i="1"/>
  <c r="N285" i="1"/>
  <c r="L286" i="1"/>
  <c r="O285" i="1"/>
  <c r="H286" i="1"/>
  <c r="O286" i="1"/>
  <c r="I286" i="1"/>
  <c r="K286" i="1"/>
  <c r="J286" i="1"/>
  <c r="P285" i="1"/>
  <c r="M286" i="1"/>
  <c r="N286" i="1"/>
  <c r="L287" i="1"/>
  <c r="P286" i="1"/>
  <c r="H287" i="1"/>
  <c r="O287" i="1"/>
  <c r="I287" i="1"/>
  <c r="K287" i="1"/>
  <c r="J287" i="1"/>
  <c r="N287" i="1"/>
  <c r="L288" i="1"/>
  <c r="M287" i="1"/>
  <c r="P287" i="1"/>
  <c r="I288" i="1"/>
  <c r="K288" i="1"/>
  <c r="J288" i="1"/>
  <c r="H288" i="1"/>
  <c r="O288" i="1"/>
  <c r="M288" i="1"/>
  <c r="N288" i="1"/>
  <c r="L289" i="1"/>
  <c r="P288" i="1"/>
  <c r="K289" i="1"/>
  <c r="J289" i="1"/>
  <c r="I289" i="1"/>
  <c r="H289" i="1"/>
  <c r="M289" i="1"/>
  <c r="N289" i="1"/>
  <c r="L290" i="1"/>
  <c r="O289" i="1"/>
  <c r="H290" i="1"/>
  <c r="I290" i="1"/>
  <c r="K290" i="1"/>
  <c r="J290" i="1"/>
  <c r="P289" i="1"/>
  <c r="M290" i="1"/>
  <c r="N290" i="1"/>
  <c r="L291" i="1"/>
  <c r="O290" i="1"/>
  <c r="H291" i="1"/>
  <c r="O291" i="1"/>
  <c r="I291" i="1"/>
  <c r="K291" i="1"/>
  <c r="J291" i="1"/>
  <c r="P290" i="1"/>
  <c r="N291" i="1"/>
  <c r="L292" i="1"/>
  <c r="M291" i="1"/>
  <c r="P291" i="1"/>
  <c r="I292" i="1"/>
  <c r="K292" i="1"/>
  <c r="J292" i="1"/>
  <c r="H292" i="1"/>
  <c r="M292" i="1"/>
  <c r="N292" i="1"/>
  <c r="L293" i="1"/>
  <c r="O292" i="1"/>
  <c r="P292" i="1"/>
  <c r="I293" i="1"/>
  <c r="H293" i="1"/>
  <c r="K293" i="1"/>
  <c r="J293" i="1"/>
  <c r="M293" i="1"/>
  <c r="N293" i="1"/>
  <c r="L294" i="1"/>
  <c r="O293" i="1"/>
  <c r="H294" i="1"/>
  <c r="O294" i="1"/>
  <c r="I294" i="1"/>
  <c r="K294" i="1"/>
  <c r="J294" i="1"/>
  <c r="P293" i="1"/>
  <c r="M294" i="1"/>
  <c r="N294" i="1"/>
  <c r="L295" i="1"/>
  <c r="H295" i="1"/>
  <c r="O295" i="1"/>
  <c r="K295" i="1"/>
  <c r="J295" i="1"/>
  <c r="I295" i="1"/>
  <c r="P294" i="1"/>
  <c r="N295" i="1"/>
  <c r="L296" i="1"/>
  <c r="M295" i="1"/>
  <c r="P295" i="1"/>
  <c r="I296" i="1"/>
  <c r="K296" i="1"/>
  <c r="J296" i="1"/>
  <c r="H296" i="1"/>
  <c r="M296" i="1"/>
  <c r="N296" i="1"/>
  <c r="L297" i="1"/>
  <c r="O296" i="1"/>
  <c r="I297" i="1"/>
  <c r="K297" i="1"/>
  <c r="J297" i="1"/>
  <c r="H297" i="1"/>
  <c r="P296" i="1"/>
  <c r="M297" i="1"/>
  <c r="N297" i="1"/>
  <c r="L298" i="1"/>
  <c r="O297" i="1"/>
  <c r="H298" i="1"/>
  <c r="O298" i="1"/>
  <c r="I298" i="1"/>
  <c r="K298" i="1"/>
  <c r="J298" i="1"/>
  <c r="P297" i="1"/>
  <c r="M298" i="1"/>
  <c r="N298" i="1"/>
  <c r="L299" i="1"/>
  <c r="P298" i="1"/>
  <c r="H299" i="1"/>
  <c r="I299" i="1"/>
  <c r="K299" i="1"/>
  <c r="J299" i="1"/>
  <c r="N299" i="1"/>
  <c r="L300" i="1"/>
  <c r="M299" i="1"/>
  <c r="O299" i="1"/>
  <c r="P299" i="1"/>
  <c r="I300" i="1"/>
  <c r="K300" i="1"/>
  <c r="J300" i="1"/>
  <c r="H300" i="1"/>
  <c r="M300" i="1"/>
  <c r="N300" i="1"/>
  <c r="L301" i="1"/>
  <c r="O300" i="1"/>
  <c r="I301" i="1"/>
  <c r="H301" i="1"/>
  <c r="K301" i="1"/>
  <c r="J301" i="1"/>
  <c r="P300" i="1"/>
  <c r="M301" i="1"/>
  <c r="N301" i="1"/>
  <c r="L302" i="1"/>
  <c r="O301" i="1"/>
  <c r="H302" i="1"/>
  <c r="I302" i="1"/>
  <c r="K302" i="1"/>
  <c r="J302" i="1"/>
  <c r="P301" i="1"/>
  <c r="M302" i="1"/>
  <c r="N302" i="1"/>
  <c r="L303" i="1"/>
  <c r="O302" i="1"/>
  <c r="H303" i="1"/>
  <c r="O303" i="1"/>
  <c r="K303" i="1"/>
  <c r="J303" i="1"/>
  <c r="I303" i="1"/>
  <c r="P302" i="1"/>
  <c r="N303" i="1"/>
  <c r="L304" i="1"/>
  <c r="M303" i="1"/>
  <c r="P303" i="1"/>
  <c r="I304" i="1"/>
  <c r="K304" i="1"/>
  <c r="J304" i="1"/>
  <c r="H304" i="1"/>
  <c r="O304" i="1"/>
  <c r="M304" i="1"/>
  <c r="N304" i="1"/>
  <c r="L305" i="1"/>
  <c r="I305" i="1"/>
  <c r="K305" i="1"/>
  <c r="J305" i="1"/>
  <c r="H305" i="1"/>
  <c r="P304" i="1"/>
  <c r="M305" i="1"/>
  <c r="N305" i="1"/>
  <c r="L306" i="1"/>
  <c r="O305" i="1"/>
  <c r="H306" i="1"/>
  <c r="O306" i="1"/>
  <c r="K306" i="1"/>
  <c r="J306" i="1"/>
  <c r="I306" i="1"/>
  <c r="P305" i="1"/>
  <c r="M306" i="1"/>
  <c r="N306" i="1"/>
  <c r="L307" i="1"/>
  <c r="H307" i="1"/>
  <c r="K307" i="1"/>
  <c r="J307" i="1"/>
  <c r="I307" i="1"/>
  <c r="P306" i="1"/>
  <c r="N307" i="1"/>
  <c r="L308" i="1"/>
  <c r="M307" i="1"/>
  <c r="O307" i="1"/>
  <c r="P307" i="1"/>
  <c r="I308" i="1"/>
  <c r="K308" i="1"/>
  <c r="J308" i="1"/>
  <c r="H308" i="1"/>
  <c r="O308" i="1"/>
  <c r="M308" i="1"/>
  <c r="N308" i="1"/>
  <c r="L309" i="1"/>
  <c r="K309" i="1"/>
  <c r="J309" i="1"/>
  <c r="H309" i="1"/>
  <c r="I309" i="1"/>
  <c r="P308" i="1"/>
  <c r="M309" i="1"/>
  <c r="N309" i="1"/>
  <c r="L310" i="1"/>
  <c r="O309" i="1"/>
  <c r="H310" i="1"/>
  <c r="O310" i="1"/>
  <c r="I310" i="1"/>
  <c r="K310" i="1"/>
  <c r="J310" i="1"/>
  <c r="P309" i="1"/>
  <c r="M310" i="1"/>
  <c r="N310" i="1"/>
  <c r="L311" i="1"/>
  <c r="K311" i="1"/>
  <c r="J311" i="1"/>
  <c r="I311" i="1"/>
  <c r="H311" i="1"/>
  <c r="O311" i="1"/>
  <c r="P310" i="1"/>
  <c r="N311" i="1"/>
  <c r="L312" i="1"/>
  <c r="M311" i="1"/>
  <c r="P311" i="1"/>
  <c r="I312" i="1"/>
  <c r="H312" i="1"/>
  <c r="O312" i="1"/>
  <c r="K312" i="1"/>
  <c r="J312" i="1"/>
  <c r="M312" i="1"/>
  <c r="N312" i="1"/>
  <c r="L313" i="1"/>
  <c r="H313" i="1"/>
  <c r="K313" i="1"/>
  <c r="J313" i="1"/>
  <c r="I313" i="1"/>
  <c r="P312" i="1"/>
  <c r="M313" i="1"/>
  <c r="N313" i="1"/>
  <c r="L314" i="1"/>
  <c r="O313" i="1"/>
  <c r="P313" i="1"/>
  <c r="H314" i="1"/>
  <c r="O314" i="1"/>
  <c r="I314" i="1"/>
  <c r="K314" i="1"/>
  <c r="J314" i="1"/>
  <c r="N314" i="1"/>
  <c r="L315" i="1"/>
  <c r="M314" i="1"/>
  <c r="P314" i="1"/>
  <c r="I315" i="1"/>
  <c r="H315" i="1"/>
  <c r="O315" i="1"/>
  <c r="K315" i="1"/>
  <c r="J315" i="1"/>
  <c r="N315" i="1"/>
  <c r="L316" i="1"/>
  <c r="M315" i="1"/>
  <c r="P315" i="1"/>
  <c r="I316" i="1"/>
  <c r="H316" i="1"/>
  <c r="O316" i="1"/>
  <c r="K316" i="1"/>
  <c r="J316" i="1"/>
  <c r="M316" i="1"/>
  <c r="N316" i="1"/>
  <c r="L317" i="1"/>
  <c r="K317" i="1"/>
  <c r="J317" i="1"/>
  <c r="I317" i="1"/>
  <c r="H317" i="1"/>
  <c r="P316" i="1"/>
  <c r="N317" i="1"/>
  <c r="L318" i="1"/>
  <c r="M317" i="1"/>
  <c r="O317" i="1"/>
  <c r="H318" i="1"/>
  <c r="O318" i="1"/>
  <c r="K318" i="1"/>
  <c r="J318" i="1"/>
  <c r="I318" i="1"/>
  <c r="P317" i="1"/>
  <c r="M318" i="1"/>
  <c r="N318" i="1"/>
  <c r="L319" i="1"/>
  <c r="H319" i="1"/>
  <c r="O319" i="1"/>
  <c r="K319" i="1"/>
  <c r="J319" i="1"/>
  <c r="I319" i="1"/>
  <c r="P318" i="1"/>
  <c r="N319" i="1"/>
  <c r="L320" i="1"/>
  <c r="M319" i="1"/>
  <c r="P319" i="1"/>
  <c r="I320" i="1"/>
  <c r="K320" i="1"/>
  <c r="J320" i="1"/>
  <c r="H320" i="1"/>
  <c r="O320" i="1"/>
  <c r="M320" i="1"/>
  <c r="N320" i="1"/>
  <c r="L321" i="1"/>
  <c r="P320" i="1"/>
  <c r="I321" i="1"/>
  <c r="H321" i="1"/>
  <c r="K321" i="1"/>
  <c r="J321" i="1"/>
  <c r="M321" i="1"/>
  <c r="N321" i="1"/>
  <c r="L322" i="1"/>
  <c r="O321" i="1"/>
  <c r="H322" i="1"/>
  <c r="O322" i="1"/>
  <c r="I322" i="1"/>
  <c r="K322" i="1"/>
  <c r="J322" i="1"/>
  <c r="P321" i="1"/>
  <c r="M322" i="1"/>
  <c r="N322" i="1"/>
  <c r="L323" i="1"/>
  <c r="P322" i="1"/>
  <c r="I323" i="1"/>
  <c r="K323" i="1"/>
  <c r="J323" i="1"/>
  <c r="H323" i="1"/>
  <c r="N323" i="1"/>
  <c r="L324" i="1"/>
  <c r="M323" i="1"/>
  <c r="O323" i="1"/>
  <c r="P323" i="1"/>
  <c r="K324" i="1"/>
  <c r="J324" i="1"/>
  <c r="I324" i="1"/>
  <c r="H324" i="1"/>
  <c r="O324" i="1"/>
  <c r="M324" i="1"/>
  <c r="N324" i="1"/>
  <c r="L325" i="1"/>
  <c r="K325" i="1"/>
  <c r="J325" i="1"/>
  <c r="H325" i="1"/>
  <c r="I325" i="1"/>
  <c r="P324" i="1"/>
  <c r="M325" i="1"/>
  <c r="N325" i="1"/>
  <c r="L326" i="1"/>
  <c r="O325" i="1"/>
  <c r="P325" i="1"/>
  <c r="H326" i="1"/>
  <c r="I326" i="1"/>
  <c r="K326" i="1"/>
  <c r="J326" i="1"/>
  <c r="M326" i="1"/>
  <c r="N326" i="1"/>
  <c r="L327" i="1"/>
  <c r="O326" i="1"/>
  <c r="I327" i="1"/>
  <c r="K327" i="1"/>
  <c r="J327" i="1"/>
  <c r="H327" i="1"/>
  <c r="O327" i="1"/>
  <c r="P326" i="1"/>
  <c r="N327" i="1"/>
  <c r="L328" i="1"/>
  <c r="M327" i="1"/>
  <c r="P327" i="1"/>
  <c r="I328" i="1"/>
  <c r="H328" i="1"/>
  <c r="O328" i="1"/>
  <c r="K328" i="1"/>
  <c r="J328" i="1"/>
  <c r="M328" i="1"/>
  <c r="N328" i="1"/>
  <c r="L329" i="1"/>
  <c r="H329" i="1"/>
  <c r="O329" i="1"/>
  <c r="K329" i="1"/>
  <c r="J329" i="1"/>
  <c r="I329" i="1"/>
  <c r="P328" i="1"/>
  <c r="M329" i="1"/>
  <c r="N329" i="1"/>
  <c r="L330" i="1"/>
  <c r="P329" i="1"/>
  <c r="H330" i="1"/>
  <c r="O330" i="1"/>
  <c r="I330" i="1"/>
  <c r="K330" i="1"/>
  <c r="J330" i="1"/>
  <c r="N330" i="1"/>
  <c r="L331" i="1"/>
  <c r="M330" i="1"/>
  <c r="I331" i="1"/>
  <c r="H331" i="1"/>
  <c r="O331" i="1"/>
  <c r="K331" i="1"/>
  <c r="J331" i="1"/>
  <c r="P330" i="1"/>
  <c r="N331" i="1"/>
  <c r="L332" i="1"/>
  <c r="M331" i="1"/>
  <c r="K332" i="1"/>
  <c r="J332" i="1"/>
  <c r="H332" i="1"/>
  <c r="O332" i="1"/>
  <c r="I332" i="1"/>
  <c r="P331" i="1"/>
  <c r="M332" i="1"/>
  <c r="N332" i="1"/>
  <c r="L333" i="1"/>
  <c r="P332" i="1"/>
  <c r="K333" i="1"/>
  <c r="J333" i="1"/>
  <c r="H333" i="1"/>
  <c r="I333" i="1"/>
  <c r="N333" i="1"/>
  <c r="L334" i="1"/>
  <c r="M333" i="1"/>
  <c r="O333" i="1"/>
  <c r="P333" i="1"/>
  <c r="H334" i="1"/>
  <c r="I334" i="1"/>
  <c r="K334" i="1"/>
  <c r="J334" i="1"/>
  <c r="M334" i="1"/>
  <c r="N334" i="1"/>
  <c r="L335" i="1"/>
  <c r="O334" i="1"/>
  <c r="H335" i="1"/>
  <c r="O335" i="1"/>
  <c r="K335" i="1"/>
  <c r="J335" i="1"/>
  <c r="I335" i="1"/>
  <c r="P334" i="1"/>
  <c r="N335" i="1"/>
  <c r="L336" i="1"/>
  <c r="M335" i="1"/>
  <c r="P335" i="1"/>
  <c r="K336" i="1"/>
  <c r="J336" i="1"/>
  <c r="I336" i="1"/>
  <c r="H336" i="1"/>
  <c r="O336" i="1"/>
  <c r="M336" i="1"/>
  <c r="N336" i="1"/>
  <c r="L337" i="1"/>
  <c r="P336" i="1"/>
  <c r="I337" i="1"/>
  <c r="K337" i="1"/>
  <c r="J337" i="1"/>
  <c r="H337" i="1"/>
  <c r="M337" i="1"/>
  <c r="N337" i="1"/>
  <c r="L338" i="1"/>
  <c r="O337" i="1"/>
  <c r="P337" i="1"/>
  <c r="H338" i="1"/>
  <c r="O338" i="1"/>
  <c r="I338" i="1"/>
  <c r="K338" i="1"/>
  <c r="J338" i="1"/>
  <c r="N338" i="1"/>
  <c r="L339" i="1"/>
  <c r="M338" i="1"/>
  <c r="P338" i="1"/>
  <c r="I339" i="1"/>
  <c r="K339" i="1"/>
  <c r="J339" i="1"/>
  <c r="H339" i="1"/>
  <c r="M339" i="1"/>
  <c r="N339" i="1"/>
  <c r="L340" i="1"/>
  <c r="O339" i="1"/>
  <c r="I340" i="1"/>
  <c r="K340" i="1"/>
  <c r="J340" i="1"/>
  <c r="H340" i="1"/>
  <c r="O340" i="1"/>
  <c r="P339" i="1"/>
  <c r="M340" i="1"/>
  <c r="N340" i="1"/>
  <c r="L341" i="1"/>
  <c r="H341" i="1"/>
  <c r="O341" i="1"/>
  <c r="K341" i="1"/>
  <c r="J341" i="1"/>
  <c r="I341" i="1"/>
  <c r="P340" i="1"/>
  <c r="M341" i="1"/>
  <c r="N341" i="1"/>
  <c r="L342" i="1"/>
  <c r="H342" i="1"/>
  <c r="O342" i="1"/>
  <c r="K342" i="1"/>
  <c r="J342" i="1"/>
  <c r="I342" i="1"/>
  <c r="P341" i="1"/>
  <c r="N342" i="1"/>
  <c r="L343" i="1"/>
  <c r="M342" i="1"/>
  <c r="P342" i="1"/>
  <c r="K343" i="1"/>
  <c r="J343" i="1"/>
  <c r="H343" i="1"/>
  <c r="O343" i="1"/>
  <c r="I343" i="1"/>
  <c r="M343" i="1"/>
  <c r="N343" i="1"/>
  <c r="L344" i="1"/>
  <c r="I344" i="1"/>
  <c r="K344" i="1"/>
  <c r="J344" i="1"/>
  <c r="H344" i="1"/>
  <c r="P343" i="1"/>
  <c r="M344" i="1"/>
  <c r="N344" i="1"/>
  <c r="L345" i="1"/>
  <c r="O344" i="1"/>
  <c r="P344" i="1"/>
  <c r="H345" i="1"/>
  <c r="I345" i="1"/>
  <c r="K345" i="1"/>
  <c r="J345" i="1"/>
  <c r="M345" i="1"/>
  <c r="N345" i="1"/>
  <c r="L346" i="1"/>
  <c r="O345" i="1"/>
  <c r="H346" i="1"/>
  <c r="O346" i="1"/>
  <c r="I346" i="1"/>
  <c r="K346" i="1"/>
  <c r="J346" i="1"/>
  <c r="P345" i="1"/>
  <c r="N346" i="1"/>
  <c r="L347" i="1"/>
  <c r="M346" i="1"/>
  <c r="P346" i="1"/>
  <c r="I347" i="1"/>
  <c r="K347" i="1"/>
  <c r="J347" i="1"/>
  <c r="H347" i="1"/>
  <c r="O347" i="1"/>
  <c r="M347" i="1"/>
  <c r="N347" i="1"/>
  <c r="L348" i="1"/>
  <c r="P347" i="1"/>
  <c r="I348" i="1"/>
  <c r="K348" i="1"/>
  <c r="J348" i="1"/>
  <c r="H348" i="1"/>
  <c r="M348" i="1"/>
  <c r="N348" i="1"/>
  <c r="L349" i="1"/>
  <c r="O348" i="1"/>
  <c r="H349" i="1"/>
  <c r="K349" i="1"/>
  <c r="J349" i="1"/>
  <c r="I349" i="1"/>
  <c r="P348" i="1"/>
  <c r="M349" i="1"/>
  <c r="N349" i="1"/>
  <c r="L350" i="1"/>
  <c r="O349" i="1"/>
  <c r="I350" i="1"/>
  <c r="H350" i="1"/>
  <c r="O350" i="1"/>
  <c r="K350" i="1"/>
  <c r="J350" i="1"/>
  <c r="P349" i="1"/>
  <c r="N350" i="1"/>
  <c r="L351" i="1"/>
  <c r="M350" i="1"/>
  <c r="P350" i="1"/>
  <c r="I351" i="1"/>
  <c r="H351" i="1"/>
  <c r="K351" i="1"/>
  <c r="J351" i="1"/>
  <c r="M351" i="1"/>
  <c r="N351" i="1"/>
  <c r="L352" i="1"/>
  <c r="O351" i="1"/>
  <c r="I352" i="1"/>
  <c r="K352" i="1"/>
  <c r="J352" i="1"/>
  <c r="H352" i="1"/>
  <c r="P351" i="1"/>
  <c r="M352" i="1"/>
  <c r="N352" i="1"/>
  <c r="L353" i="1"/>
  <c r="O352" i="1"/>
  <c r="H353" i="1"/>
  <c r="O353" i="1"/>
  <c r="K353" i="1"/>
  <c r="J353" i="1"/>
  <c r="I353" i="1"/>
  <c r="P352" i="1"/>
  <c r="M353" i="1"/>
  <c r="N353" i="1"/>
  <c r="L354" i="1"/>
  <c r="P353" i="1"/>
  <c r="H354" i="1"/>
  <c r="I354" i="1"/>
  <c r="K354" i="1"/>
  <c r="J354" i="1"/>
  <c r="N354" i="1"/>
  <c r="L355" i="1"/>
  <c r="M354" i="1"/>
  <c r="O354" i="1"/>
  <c r="P354" i="1"/>
  <c r="K355" i="1"/>
  <c r="J355" i="1"/>
  <c r="I355" i="1"/>
  <c r="H355" i="1"/>
  <c r="M355" i="1"/>
  <c r="N355" i="1"/>
  <c r="L356" i="1"/>
  <c r="O355" i="1"/>
  <c r="I356" i="1"/>
  <c r="K356" i="1"/>
  <c r="J356" i="1"/>
  <c r="H356" i="1"/>
  <c r="P355" i="1"/>
  <c r="M356" i="1"/>
  <c r="N356" i="1"/>
  <c r="L357" i="1"/>
  <c r="O356" i="1"/>
  <c r="H357" i="1"/>
  <c r="O357" i="1"/>
  <c r="K357" i="1"/>
  <c r="J357" i="1"/>
  <c r="I357" i="1"/>
  <c r="P356" i="1"/>
  <c r="M357" i="1"/>
  <c r="N357" i="1"/>
  <c r="L358" i="1"/>
  <c r="H358" i="1"/>
  <c r="I358" i="1"/>
  <c r="K358" i="1"/>
  <c r="J358" i="1"/>
  <c r="P357" i="1"/>
  <c r="N358" i="1"/>
  <c r="L359" i="1"/>
  <c r="M358" i="1"/>
  <c r="O358" i="1"/>
  <c r="P358" i="1"/>
  <c r="I359" i="1"/>
  <c r="H359" i="1"/>
  <c r="K359" i="1"/>
  <c r="J359" i="1"/>
  <c r="M359" i="1"/>
  <c r="N359" i="1"/>
  <c r="L360" i="1"/>
  <c r="O359" i="1"/>
  <c r="I360" i="1"/>
  <c r="H360" i="1"/>
  <c r="K360" i="1"/>
  <c r="J360" i="1"/>
  <c r="P359" i="1"/>
  <c r="M360" i="1"/>
  <c r="N360" i="1"/>
  <c r="L361" i="1"/>
  <c r="O360" i="1"/>
  <c r="H361" i="1"/>
  <c r="O361" i="1"/>
  <c r="I361" i="1"/>
  <c r="K361" i="1"/>
  <c r="J361" i="1"/>
  <c r="P360" i="1"/>
  <c r="M361" i="1"/>
  <c r="N361" i="1"/>
  <c r="L362" i="1"/>
  <c r="H362" i="1"/>
  <c r="O362" i="1"/>
  <c r="I362" i="1"/>
  <c r="K362" i="1"/>
  <c r="J362" i="1"/>
  <c r="P361" i="1"/>
  <c r="N362" i="1"/>
  <c r="L363" i="1"/>
  <c r="M362" i="1"/>
  <c r="P362" i="1"/>
  <c r="K363" i="1"/>
  <c r="J363" i="1"/>
  <c r="I363" i="1"/>
  <c r="H363" i="1"/>
  <c r="O363" i="1"/>
  <c r="M363" i="1"/>
  <c r="N363" i="1"/>
  <c r="L364" i="1"/>
  <c r="I364" i="1"/>
  <c r="K364" i="1"/>
  <c r="J364" i="1"/>
  <c r="H364" i="1"/>
  <c r="P363" i="1"/>
  <c r="M364" i="1"/>
  <c r="N364" i="1"/>
  <c r="L365" i="1"/>
  <c r="O364" i="1"/>
  <c r="H365" i="1"/>
  <c r="O365" i="1"/>
  <c r="I365" i="1"/>
  <c r="K365" i="1"/>
  <c r="J365" i="1"/>
  <c r="P364" i="1"/>
  <c r="M365" i="1"/>
  <c r="N365" i="1"/>
  <c r="L366" i="1"/>
  <c r="H366" i="1"/>
  <c r="O366" i="1"/>
  <c r="I366" i="1"/>
  <c r="K366" i="1"/>
  <c r="J366" i="1"/>
  <c r="P365" i="1"/>
  <c r="N366" i="1"/>
  <c r="L367" i="1"/>
  <c r="M366" i="1"/>
  <c r="P366" i="1"/>
  <c r="K367" i="1"/>
  <c r="J367" i="1"/>
  <c r="H367" i="1"/>
  <c r="O367" i="1"/>
  <c r="I367" i="1"/>
  <c r="M367" i="1"/>
  <c r="N367" i="1"/>
  <c r="L368" i="1"/>
  <c r="I368" i="1"/>
  <c r="H368" i="1"/>
  <c r="K368" i="1"/>
  <c r="J368" i="1"/>
  <c r="P367" i="1"/>
  <c r="M368" i="1"/>
  <c r="N368" i="1"/>
  <c r="L369" i="1"/>
  <c r="O368" i="1"/>
  <c r="P368" i="1"/>
  <c r="H369" i="1"/>
  <c r="O369" i="1"/>
  <c r="I369" i="1"/>
  <c r="K369" i="1"/>
  <c r="J369" i="1"/>
  <c r="M369" i="1"/>
  <c r="N369" i="1"/>
  <c r="L370" i="1"/>
  <c r="H370" i="1"/>
  <c r="O370" i="1"/>
  <c r="I370" i="1"/>
  <c r="K370" i="1"/>
  <c r="J370" i="1"/>
  <c r="P369" i="1"/>
  <c r="N370" i="1"/>
  <c r="L371" i="1"/>
  <c r="M370" i="1"/>
  <c r="P370" i="1"/>
  <c r="K371" i="1"/>
  <c r="J371" i="1"/>
  <c r="I371" i="1"/>
  <c r="H371" i="1"/>
  <c r="O371" i="1"/>
  <c r="M371" i="1"/>
  <c r="N371" i="1"/>
  <c r="L372" i="1"/>
  <c r="I372" i="1"/>
  <c r="K372" i="1"/>
  <c r="J372" i="1"/>
  <c r="H372" i="1"/>
  <c r="P371" i="1"/>
  <c r="M372" i="1"/>
  <c r="N372" i="1"/>
  <c r="L373" i="1"/>
  <c r="O372" i="1"/>
  <c r="H373" i="1"/>
  <c r="I373" i="1"/>
  <c r="K373" i="1"/>
  <c r="J373" i="1"/>
  <c r="P372" i="1"/>
  <c r="M373" i="1"/>
  <c r="N373" i="1"/>
  <c r="L374" i="1"/>
  <c r="O373" i="1"/>
  <c r="H374" i="1"/>
  <c r="O374" i="1"/>
  <c r="I374" i="1"/>
  <c r="K374" i="1"/>
  <c r="J374" i="1"/>
  <c r="P373" i="1"/>
  <c r="N374" i="1"/>
  <c r="L375" i="1"/>
  <c r="M374" i="1"/>
  <c r="P374" i="1"/>
  <c r="K375" i="1"/>
  <c r="J375" i="1"/>
  <c r="H375" i="1"/>
  <c r="O375" i="1"/>
  <c r="I375" i="1"/>
  <c r="M375" i="1"/>
  <c r="N375" i="1"/>
  <c r="L376" i="1"/>
  <c r="I376" i="1"/>
  <c r="H376" i="1"/>
  <c r="O376" i="1"/>
  <c r="K376" i="1"/>
  <c r="J376" i="1"/>
  <c r="P375" i="1"/>
  <c r="M376" i="1"/>
  <c r="N376" i="1"/>
  <c r="L377" i="1"/>
  <c r="H377" i="1"/>
  <c r="O377" i="1"/>
  <c r="I377" i="1"/>
  <c r="K377" i="1"/>
  <c r="J377" i="1"/>
  <c r="P376" i="1"/>
  <c r="M377" i="1"/>
  <c r="N377" i="1"/>
  <c r="L378" i="1"/>
  <c r="H378" i="1"/>
  <c r="O378" i="1"/>
  <c r="I378" i="1"/>
  <c r="K378" i="1"/>
  <c r="J378" i="1"/>
  <c r="P377" i="1"/>
  <c r="N378" i="1"/>
  <c r="L379" i="1"/>
  <c r="M378" i="1"/>
  <c r="P378" i="1"/>
  <c r="K379" i="1"/>
  <c r="J379" i="1"/>
  <c r="I379" i="1"/>
  <c r="H379" i="1"/>
  <c r="M379" i="1"/>
  <c r="N379" i="1"/>
  <c r="L380" i="1"/>
  <c r="O379" i="1"/>
  <c r="I380" i="1"/>
  <c r="K380" i="1"/>
  <c r="J380" i="1"/>
  <c r="H380" i="1"/>
  <c r="P379" i="1"/>
  <c r="M380" i="1"/>
  <c r="N380" i="1"/>
  <c r="L381" i="1"/>
  <c r="O380" i="1"/>
  <c r="H381" i="1"/>
  <c r="O381" i="1"/>
  <c r="K381" i="1"/>
  <c r="J381" i="1"/>
  <c r="I381" i="1"/>
  <c r="P380" i="1"/>
  <c r="N381" i="1"/>
  <c r="L382" i="1"/>
  <c r="M381" i="1"/>
  <c r="P381" i="1"/>
  <c r="K382" i="1"/>
  <c r="J382" i="1"/>
  <c r="H382" i="1"/>
  <c r="O382" i="1"/>
  <c r="I382" i="1"/>
  <c r="N382" i="1"/>
  <c r="L383" i="1"/>
  <c r="M382" i="1"/>
  <c r="K383" i="1"/>
  <c r="J383" i="1"/>
  <c r="H383" i="1"/>
  <c r="O383" i="1"/>
  <c r="I383" i="1"/>
  <c r="P382" i="1"/>
  <c r="M383" i="1"/>
  <c r="N383" i="1"/>
  <c r="L384" i="1"/>
  <c r="I384" i="1"/>
  <c r="H384" i="1"/>
  <c r="O384" i="1"/>
  <c r="K384" i="1"/>
  <c r="J384" i="1"/>
  <c r="P383" i="1"/>
  <c r="M384" i="1"/>
  <c r="N384" i="1"/>
  <c r="L385" i="1"/>
  <c r="H385" i="1"/>
  <c r="I385" i="1"/>
  <c r="K385" i="1"/>
  <c r="J385" i="1"/>
  <c r="P384" i="1"/>
  <c r="M385" i="1"/>
  <c r="N385" i="1"/>
  <c r="L386" i="1"/>
  <c r="O385" i="1"/>
  <c r="K386" i="1"/>
  <c r="J386" i="1"/>
  <c r="H386" i="1"/>
  <c r="O386" i="1"/>
  <c r="I386" i="1"/>
  <c r="P385" i="1"/>
  <c r="N386" i="1"/>
  <c r="L387" i="1"/>
  <c r="M386" i="1"/>
  <c r="P386" i="1"/>
  <c r="K387" i="1"/>
  <c r="J387" i="1"/>
  <c r="I387" i="1"/>
  <c r="H387" i="1"/>
  <c r="M387" i="1"/>
  <c r="N387" i="1"/>
  <c r="L388" i="1"/>
  <c r="O387" i="1"/>
  <c r="I388" i="1"/>
  <c r="K388" i="1"/>
  <c r="J388" i="1"/>
  <c r="H388" i="1"/>
  <c r="P387" i="1"/>
  <c r="M388" i="1"/>
  <c r="N388" i="1"/>
  <c r="L389" i="1"/>
  <c r="O388" i="1"/>
  <c r="P388" i="1"/>
  <c r="H389" i="1"/>
  <c r="O389" i="1"/>
  <c r="I389" i="1"/>
  <c r="K389" i="1"/>
  <c r="J389" i="1"/>
  <c r="N389" i="1"/>
  <c r="L390" i="1"/>
  <c r="M389" i="1"/>
  <c r="P389" i="1"/>
  <c r="H390" i="1"/>
  <c r="O390" i="1"/>
  <c r="I390" i="1"/>
  <c r="K390" i="1"/>
  <c r="J390" i="1"/>
  <c r="N390" i="1"/>
  <c r="L391" i="1"/>
  <c r="M390" i="1"/>
  <c r="P390" i="1"/>
  <c r="K391" i="1"/>
  <c r="J391" i="1"/>
  <c r="H391" i="1"/>
  <c r="I391" i="1"/>
  <c r="M391" i="1"/>
  <c r="N391" i="1"/>
  <c r="L392" i="1"/>
  <c r="O391" i="1"/>
  <c r="I392" i="1"/>
  <c r="H392" i="1"/>
  <c r="K392" i="1"/>
  <c r="J392" i="1"/>
  <c r="P391" i="1"/>
  <c r="M392" i="1"/>
  <c r="N392" i="1"/>
  <c r="L393" i="1"/>
  <c r="O392" i="1"/>
  <c r="H393" i="1"/>
  <c r="O393" i="1"/>
  <c r="K393" i="1"/>
  <c r="J393" i="1"/>
  <c r="I393" i="1"/>
  <c r="P392" i="1"/>
  <c r="M393" i="1"/>
  <c r="N393" i="1"/>
  <c r="L394" i="1"/>
  <c r="H394" i="1"/>
  <c r="O394" i="1"/>
  <c r="I394" i="1"/>
  <c r="K394" i="1"/>
  <c r="J394" i="1"/>
  <c r="P393" i="1"/>
  <c r="N394" i="1"/>
  <c r="L395" i="1"/>
  <c r="M394" i="1"/>
  <c r="P394" i="1"/>
  <c r="I395" i="1"/>
  <c r="K395" i="1"/>
  <c r="J395" i="1"/>
  <c r="H395" i="1"/>
  <c r="M395" i="1"/>
  <c r="N395" i="1"/>
  <c r="L396" i="1"/>
  <c r="O395" i="1"/>
  <c r="I396" i="1"/>
  <c r="K396" i="1"/>
  <c r="J396" i="1"/>
  <c r="H396" i="1"/>
  <c r="P395" i="1"/>
  <c r="M396" i="1"/>
  <c r="N396" i="1"/>
  <c r="L397" i="1"/>
  <c r="O396" i="1"/>
  <c r="H397" i="1"/>
  <c r="O397" i="1"/>
  <c r="I397" i="1"/>
  <c r="K397" i="1"/>
  <c r="J397" i="1"/>
  <c r="P396" i="1"/>
  <c r="N397" i="1"/>
  <c r="L398" i="1"/>
  <c r="M397" i="1"/>
  <c r="P397" i="1"/>
  <c r="H398" i="1"/>
  <c r="O398" i="1"/>
  <c r="K398" i="1"/>
  <c r="J398" i="1"/>
  <c r="I398" i="1"/>
  <c r="N398" i="1"/>
  <c r="L399" i="1"/>
  <c r="M398" i="1"/>
  <c r="P398" i="1"/>
  <c r="K399" i="1"/>
  <c r="J399" i="1"/>
  <c r="H399" i="1"/>
  <c r="O399" i="1"/>
  <c r="I399" i="1"/>
  <c r="M399" i="1"/>
  <c r="N399" i="1"/>
  <c r="L400" i="1"/>
  <c r="I400" i="1"/>
  <c r="K400" i="1"/>
  <c r="J400" i="1"/>
  <c r="H400" i="1"/>
  <c r="P399" i="1"/>
  <c r="M400" i="1"/>
  <c r="N400" i="1"/>
  <c r="L401" i="1"/>
  <c r="O400" i="1"/>
  <c r="H401" i="1"/>
  <c r="I401" i="1"/>
  <c r="K401" i="1"/>
  <c r="J401" i="1"/>
  <c r="P400" i="1"/>
  <c r="M401" i="1"/>
  <c r="N401" i="1"/>
  <c r="L402" i="1"/>
  <c r="O401" i="1"/>
  <c r="H402" i="1"/>
  <c r="O402" i="1"/>
  <c r="I402" i="1"/>
  <c r="K402" i="1"/>
  <c r="J402" i="1"/>
  <c r="P401" i="1"/>
  <c r="N402" i="1"/>
  <c r="L403" i="1"/>
  <c r="M402" i="1"/>
  <c r="P402" i="1"/>
  <c r="K403" i="1"/>
  <c r="J403" i="1"/>
  <c r="I403" i="1"/>
  <c r="H403" i="1"/>
  <c r="O403" i="1"/>
  <c r="M403" i="1"/>
  <c r="N403" i="1"/>
  <c r="L404" i="1"/>
  <c r="I404" i="1"/>
  <c r="K404" i="1"/>
  <c r="J404" i="1"/>
  <c r="H404" i="1"/>
  <c r="P403" i="1"/>
  <c r="M404" i="1"/>
  <c r="N404" i="1"/>
  <c r="L405" i="1"/>
  <c r="O404" i="1"/>
  <c r="H405" i="1"/>
  <c r="O405" i="1"/>
  <c r="I405" i="1"/>
  <c r="K405" i="1"/>
  <c r="J405" i="1"/>
  <c r="P404" i="1"/>
  <c r="N405" i="1"/>
  <c r="L406" i="1"/>
  <c r="M405" i="1"/>
  <c r="P405" i="1"/>
  <c r="H406" i="1"/>
  <c r="I406" i="1"/>
  <c r="K406" i="1"/>
  <c r="J406" i="1"/>
  <c r="N406" i="1"/>
  <c r="L407" i="1"/>
  <c r="M406" i="1"/>
  <c r="O406" i="1"/>
  <c r="P406" i="1"/>
  <c r="K407" i="1"/>
  <c r="J407" i="1"/>
  <c r="H407" i="1"/>
  <c r="I407" i="1"/>
  <c r="M407" i="1"/>
  <c r="N407" i="1"/>
  <c r="L408" i="1"/>
  <c r="O407" i="1"/>
  <c r="I408" i="1"/>
  <c r="H408" i="1"/>
  <c r="K408" i="1"/>
  <c r="J408" i="1"/>
  <c r="P407" i="1"/>
  <c r="M408" i="1"/>
  <c r="N408" i="1"/>
  <c r="L409" i="1"/>
  <c r="O408" i="1"/>
  <c r="P408" i="1"/>
  <c r="H409" i="1"/>
  <c r="I409" i="1"/>
  <c r="K409" i="1"/>
  <c r="J409" i="1"/>
  <c r="M409" i="1"/>
  <c r="N409" i="1"/>
  <c r="L410" i="1"/>
  <c r="O409" i="1"/>
  <c r="H410" i="1"/>
  <c r="O410" i="1"/>
  <c r="I410" i="1"/>
  <c r="K410" i="1"/>
  <c r="J410" i="1"/>
  <c r="P409" i="1"/>
  <c r="N410" i="1"/>
  <c r="L411" i="1"/>
  <c r="M410" i="1"/>
  <c r="P410" i="1"/>
  <c r="K411" i="1"/>
  <c r="J411" i="1"/>
  <c r="I411" i="1"/>
  <c r="H411" i="1"/>
  <c r="M411" i="1"/>
  <c r="N411" i="1"/>
  <c r="L412" i="1"/>
  <c r="O411" i="1"/>
  <c r="I412" i="1"/>
  <c r="K412" i="1"/>
  <c r="J412" i="1"/>
  <c r="H412" i="1"/>
  <c r="P411" i="1"/>
  <c r="M412" i="1"/>
  <c r="N412" i="1"/>
  <c r="L413" i="1"/>
  <c r="O412" i="1"/>
  <c r="H413" i="1"/>
  <c r="O413" i="1"/>
  <c r="I413" i="1"/>
  <c r="K413" i="1"/>
  <c r="J413" i="1"/>
  <c r="P412" i="1"/>
  <c r="N413" i="1"/>
  <c r="L414" i="1"/>
  <c r="M413" i="1"/>
  <c r="P413" i="1"/>
  <c r="H414" i="1"/>
  <c r="O414" i="1"/>
  <c r="I414" i="1"/>
  <c r="K414" i="1"/>
  <c r="J414" i="1"/>
  <c r="N414" i="1"/>
  <c r="L415" i="1"/>
  <c r="M414" i="1"/>
  <c r="P414" i="1"/>
  <c r="K415" i="1"/>
  <c r="J415" i="1"/>
  <c r="H415" i="1"/>
  <c r="I415" i="1"/>
  <c r="M415" i="1"/>
  <c r="N415" i="1"/>
  <c r="L416" i="1"/>
  <c r="O415" i="1"/>
  <c r="I416" i="1"/>
  <c r="K416" i="1"/>
  <c r="J416" i="1"/>
  <c r="H416" i="1"/>
  <c r="P415" i="1"/>
  <c r="M416" i="1"/>
  <c r="N416" i="1"/>
  <c r="L417" i="1"/>
  <c r="O416" i="1"/>
  <c r="P416" i="1"/>
  <c r="H417" i="1"/>
  <c r="I417" i="1"/>
  <c r="K417" i="1"/>
  <c r="J417" i="1"/>
  <c r="M417" i="1"/>
  <c r="N417" i="1"/>
  <c r="L418" i="1"/>
  <c r="O417" i="1"/>
  <c r="H418" i="1"/>
  <c r="O418" i="1"/>
  <c r="I418" i="1"/>
  <c r="K418" i="1"/>
  <c r="J418" i="1"/>
  <c r="P417" i="1"/>
  <c r="N418" i="1"/>
  <c r="L419" i="1"/>
  <c r="M418" i="1"/>
  <c r="P418" i="1"/>
  <c r="K419" i="1"/>
  <c r="J419" i="1"/>
  <c r="I419" i="1"/>
  <c r="H419" i="1"/>
  <c r="O419" i="1"/>
  <c r="M419" i="1"/>
  <c r="N419" i="1"/>
  <c r="L420" i="1"/>
  <c r="I420" i="1"/>
  <c r="K420" i="1"/>
  <c r="J420" i="1"/>
  <c r="H420" i="1"/>
  <c r="P419" i="1"/>
  <c r="M420" i="1"/>
  <c r="N420" i="1"/>
  <c r="L421" i="1"/>
  <c r="O420" i="1"/>
  <c r="P420" i="1"/>
  <c r="H421" i="1"/>
  <c r="O421" i="1"/>
  <c r="I421" i="1"/>
  <c r="K421" i="1"/>
  <c r="J421" i="1"/>
  <c r="N421" i="1"/>
  <c r="L422" i="1"/>
  <c r="M421" i="1"/>
  <c r="P421" i="1"/>
  <c r="H422" i="1"/>
  <c r="I422" i="1"/>
  <c r="K422" i="1"/>
  <c r="J422" i="1"/>
  <c r="N422" i="1"/>
  <c r="L423" i="1"/>
  <c r="M422" i="1"/>
  <c r="O422" i="1"/>
  <c r="P422" i="1"/>
  <c r="K423" i="1"/>
  <c r="J423" i="1"/>
  <c r="H423" i="1"/>
  <c r="I423" i="1"/>
  <c r="M423" i="1"/>
  <c r="N423" i="1"/>
  <c r="L424" i="1"/>
  <c r="O423" i="1"/>
  <c r="I424" i="1"/>
  <c r="H424" i="1"/>
  <c r="K424" i="1"/>
  <c r="J424" i="1"/>
  <c r="P423" i="1"/>
  <c r="M424" i="1"/>
  <c r="N424" i="1"/>
  <c r="L425" i="1"/>
  <c r="O424" i="1"/>
  <c r="H425" i="1"/>
  <c r="I425" i="1"/>
  <c r="K425" i="1"/>
  <c r="J425" i="1"/>
  <c r="P424" i="1"/>
  <c r="M425" i="1"/>
  <c r="N425" i="1"/>
  <c r="L426" i="1"/>
  <c r="O425" i="1"/>
  <c r="H426" i="1"/>
  <c r="O426" i="1"/>
  <c r="I426" i="1"/>
  <c r="K426" i="1"/>
  <c r="J426" i="1"/>
  <c r="P425" i="1"/>
  <c r="N426" i="1"/>
  <c r="L427" i="1"/>
  <c r="M426" i="1"/>
  <c r="P426" i="1"/>
  <c r="K427" i="1"/>
  <c r="J427" i="1"/>
  <c r="I427" i="1"/>
  <c r="H427" i="1"/>
  <c r="O427" i="1"/>
  <c r="M427" i="1"/>
  <c r="N427" i="1"/>
  <c r="L428" i="1"/>
  <c r="I428" i="1"/>
  <c r="K428" i="1"/>
  <c r="J428" i="1"/>
  <c r="H428" i="1"/>
  <c r="P427" i="1"/>
  <c r="M428" i="1"/>
  <c r="N428" i="1"/>
  <c r="L429" i="1"/>
  <c r="O428" i="1"/>
  <c r="H429" i="1"/>
  <c r="O429" i="1"/>
  <c r="I429" i="1"/>
  <c r="K429" i="1"/>
  <c r="J429" i="1"/>
  <c r="P428" i="1"/>
  <c r="M429" i="1"/>
  <c r="N429" i="1"/>
  <c r="L430" i="1"/>
  <c r="P429" i="1"/>
  <c r="H430" i="1"/>
  <c r="O430" i="1"/>
  <c r="I430" i="1"/>
  <c r="K430" i="1"/>
  <c r="J430" i="1"/>
  <c r="N430" i="1"/>
  <c r="L431" i="1"/>
  <c r="M430" i="1"/>
  <c r="P430" i="1"/>
  <c r="K431" i="1"/>
  <c r="J431" i="1"/>
  <c r="H431" i="1"/>
  <c r="O431" i="1"/>
  <c r="I431" i="1"/>
  <c r="M431" i="1"/>
  <c r="N431" i="1"/>
  <c r="L432" i="1"/>
  <c r="I432" i="1"/>
  <c r="H432" i="1"/>
  <c r="K432" i="1"/>
  <c r="J432" i="1"/>
  <c r="P431" i="1"/>
  <c r="M432" i="1"/>
  <c r="N432" i="1"/>
  <c r="L433" i="1"/>
  <c r="O432" i="1"/>
  <c r="H433" i="1"/>
  <c r="O433" i="1"/>
  <c r="I433" i="1"/>
  <c r="K433" i="1"/>
  <c r="J433" i="1"/>
  <c r="P432" i="1"/>
  <c r="M433" i="1"/>
  <c r="N433" i="1"/>
  <c r="L434" i="1"/>
  <c r="H434" i="1"/>
  <c r="O434" i="1"/>
  <c r="I434" i="1"/>
  <c r="K434" i="1"/>
  <c r="J434" i="1"/>
  <c r="P433" i="1"/>
  <c r="N434" i="1"/>
  <c r="L435" i="1"/>
  <c r="M434" i="1"/>
  <c r="P434" i="1"/>
  <c r="K435" i="1"/>
  <c r="J435" i="1"/>
  <c r="I435" i="1"/>
  <c r="H435" i="1"/>
  <c r="O435" i="1"/>
  <c r="M435" i="1"/>
  <c r="N435" i="1"/>
  <c r="L436" i="1"/>
  <c r="I436" i="1"/>
  <c r="K436" i="1"/>
  <c r="J436" i="1"/>
  <c r="H436" i="1"/>
  <c r="P435" i="1"/>
  <c r="M436" i="1"/>
  <c r="N436" i="1"/>
  <c r="L437" i="1"/>
  <c r="O436" i="1"/>
  <c r="P436" i="1"/>
  <c r="H437" i="1"/>
  <c r="I437" i="1"/>
  <c r="K437" i="1"/>
  <c r="J437" i="1"/>
  <c r="N437" i="1"/>
  <c r="L438" i="1"/>
  <c r="M437" i="1"/>
  <c r="O437" i="1"/>
  <c r="P437" i="1"/>
  <c r="H438" i="1"/>
  <c r="O438" i="1"/>
  <c r="I438" i="1"/>
  <c r="K438" i="1"/>
  <c r="J438" i="1"/>
  <c r="N438" i="1"/>
  <c r="L439" i="1"/>
  <c r="M438" i="1"/>
  <c r="P438" i="1"/>
  <c r="K439" i="1"/>
  <c r="J439" i="1"/>
  <c r="H439" i="1"/>
  <c r="I439" i="1"/>
  <c r="M439" i="1"/>
  <c r="N439" i="1"/>
  <c r="L440" i="1"/>
  <c r="O439" i="1"/>
  <c r="I440" i="1"/>
  <c r="H440" i="1"/>
  <c r="K440" i="1"/>
  <c r="J440" i="1"/>
  <c r="P439" i="1"/>
  <c r="M440" i="1"/>
  <c r="N440" i="1"/>
  <c r="L441" i="1"/>
  <c r="O440" i="1"/>
  <c r="H441" i="1"/>
  <c r="O441" i="1"/>
  <c r="I441" i="1"/>
  <c r="K441" i="1"/>
  <c r="J441" i="1"/>
  <c r="P440" i="1"/>
  <c r="M441" i="1"/>
  <c r="N441" i="1"/>
  <c r="L442" i="1"/>
  <c r="H442" i="1"/>
  <c r="O442" i="1"/>
  <c r="I442" i="1"/>
  <c r="K442" i="1"/>
  <c r="J442" i="1"/>
  <c r="P441" i="1"/>
  <c r="N442" i="1"/>
  <c r="L443" i="1"/>
  <c r="M442" i="1"/>
  <c r="P442" i="1"/>
  <c r="K443" i="1"/>
  <c r="J443" i="1"/>
  <c r="I443" i="1"/>
  <c r="H443" i="1"/>
  <c r="O443" i="1"/>
  <c r="M443" i="1"/>
  <c r="N443" i="1"/>
  <c r="L444" i="1"/>
  <c r="I444" i="1"/>
  <c r="K444" i="1"/>
  <c r="J444" i="1"/>
  <c r="H444" i="1"/>
  <c r="P443" i="1"/>
  <c r="M444" i="1"/>
  <c r="N444" i="1"/>
  <c r="L445" i="1"/>
  <c r="O444" i="1"/>
  <c r="H445" i="1"/>
  <c r="O445" i="1"/>
  <c r="I445" i="1"/>
  <c r="K445" i="1"/>
  <c r="J445" i="1"/>
  <c r="P444" i="1"/>
  <c r="N445" i="1"/>
  <c r="L446" i="1"/>
  <c r="M445" i="1"/>
  <c r="P445" i="1"/>
  <c r="H446" i="1"/>
  <c r="O446" i="1"/>
  <c r="I446" i="1"/>
  <c r="K446" i="1"/>
  <c r="J446" i="1"/>
  <c r="N446" i="1"/>
  <c r="L447" i="1"/>
  <c r="M446" i="1"/>
  <c r="P446" i="1"/>
  <c r="K447" i="1"/>
  <c r="I447" i="1"/>
  <c r="H447" i="1"/>
  <c r="O447" i="1"/>
  <c r="N447" i="1"/>
  <c r="M447" i="1"/>
  <c r="P4" i="1"/>
  <c r="P7" i="1"/>
  <c r="O449" i="1"/>
  <c r="J447" i="1"/>
  <c r="P3" i="1"/>
  <c r="P447" i="1"/>
  <c r="P449" i="1"/>
  <c r="M449" i="1"/>
  <c r="P5" i="1"/>
  <c r="P6" i="1"/>
  <c r="N449" i="1"/>
  <c r="P8" i="1"/>
</calcChain>
</file>

<file path=xl/comments1.xml><?xml version="1.0" encoding="utf-8"?>
<comments xmlns="http://schemas.openxmlformats.org/spreadsheetml/2006/main">
  <authors>
    <author>Auteur</author>
  </authors>
  <commentList>
    <comment ref="S1" authorId="0" shapeId="0">
      <text>
        <r>
          <rPr>
            <b/>
            <sz val="8"/>
            <color indexed="81"/>
            <rFont val="Tahoma"/>
            <family val="2"/>
          </rPr>
          <t>Nombre de décimales de la monnaie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Remboursement des échéances constantes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 xml:space="preserve">Nombre échéance maxi
</t>
        </r>
      </text>
    </comment>
    <comment ref="S4" authorId="0" shapeId="0">
      <text>
        <r>
          <rPr>
            <b/>
            <sz val="8"/>
            <color indexed="81"/>
            <rFont val="Tahoma"/>
            <family val="2"/>
          </rPr>
          <t>N° échéance de remboursement</t>
        </r>
      </text>
    </comment>
    <comment ref="S5" authorId="0" shapeId="0">
      <text>
        <r>
          <rPr>
            <b/>
            <sz val="8"/>
            <color indexed="81"/>
            <rFont val="Tahoma"/>
            <family val="2"/>
          </rPr>
          <t>Intérêts 1° échéance</t>
        </r>
      </text>
    </comment>
    <comment ref="S6" authorId="0" shapeId="0">
      <text>
        <r>
          <rPr>
            <b/>
            <sz val="8"/>
            <color indexed="81"/>
            <rFont val="Tahoma"/>
            <family val="2"/>
          </rPr>
          <t>Capital 1° échéance</t>
        </r>
      </text>
    </comment>
    <comment ref="V6" authorId="0" shapeId="0">
      <text>
        <r>
          <rPr>
            <b/>
            <sz val="8"/>
            <color indexed="81"/>
            <rFont val="Tahoma"/>
            <family val="2"/>
          </rPr>
          <t>Différé SIMPLE</t>
        </r>
      </text>
    </comment>
    <comment ref="S7" authorId="0" shapeId="0">
      <text>
        <r>
          <rPr>
            <b/>
            <sz val="8"/>
            <color indexed="81"/>
            <rFont val="Tahoma"/>
            <family val="2"/>
          </rPr>
          <t>Date déblocage</t>
        </r>
      </text>
    </comment>
    <comment ref="V7" authorId="0" shapeId="0">
      <text>
        <r>
          <rPr>
            <b/>
            <sz val="8"/>
            <color indexed="81"/>
            <rFont val="Tahoma"/>
            <family val="2"/>
          </rPr>
          <t>Différé Global</t>
        </r>
      </text>
    </comment>
  </commentList>
</comments>
</file>

<file path=xl/sharedStrings.xml><?xml version="1.0" encoding="utf-8"?>
<sst xmlns="http://schemas.openxmlformats.org/spreadsheetml/2006/main" count="98" uniqueCount="93">
  <si>
    <t>Montant échéance</t>
  </si>
  <si>
    <t>Taux période</t>
  </si>
  <si>
    <t>Nombre échéance par an</t>
  </si>
  <si>
    <t>Nombre échéance total</t>
  </si>
  <si>
    <t>Récapitulatif</t>
  </si>
  <si>
    <t>Total Frais</t>
  </si>
  <si>
    <t>Tableau d'amortissement</t>
  </si>
  <si>
    <t>Capital restant dû</t>
  </si>
  <si>
    <t>Capital  remboursé</t>
  </si>
  <si>
    <t>Opération</t>
  </si>
  <si>
    <t>Nouveau Taux</t>
  </si>
  <si>
    <t>Intérêts
payés</t>
  </si>
  <si>
    <t>Date 
Échéance</t>
  </si>
  <si>
    <t>Montant 
des Frais</t>
  </si>
  <si>
    <t>Capital remboursé</t>
  </si>
  <si>
    <t>Total Intérêts</t>
  </si>
  <si>
    <t>Total Capital</t>
  </si>
  <si>
    <t>Coût total crédit</t>
  </si>
  <si>
    <t>Frais Fixe (ADI) / ech</t>
  </si>
  <si>
    <t>Frais variable (en %CRD)</t>
  </si>
  <si>
    <t>Nombre échéances</t>
  </si>
  <si>
    <t>Date dernière échéance</t>
  </si>
  <si>
    <t>Reste sur initial</t>
  </si>
  <si>
    <t>Total 
payé</t>
  </si>
  <si>
    <t>Données recalcul</t>
  </si>
  <si>
    <t>Frais opération</t>
  </si>
  <si>
    <t>Nouvelle échéance</t>
  </si>
  <si>
    <t>Nouveau Nb d'échéance</t>
  </si>
  <si>
    <t>Mensuel</t>
  </si>
  <si>
    <t>IntervalMois</t>
  </si>
  <si>
    <t>IntervalJour</t>
  </si>
  <si>
    <t>J1</t>
  </si>
  <si>
    <t>Déblocage initial</t>
  </si>
  <si>
    <t>Durée totale (en mois)</t>
  </si>
  <si>
    <t>Différé</t>
  </si>
  <si>
    <t>J2</t>
  </si>
  <si>
    <t>M1</t>
  </si>
  <si>
    <t>Nombre de décimales</t>
  </si>
  <si>
    <t>à</t>
  </si>
  <si>
    <t>mois</t>
  </si>
  <si>
    <t>Limitation de l'amortissement</t>
  </si>
  <si>
    <t>Calcul première échéance</t>
  </si>
  <si>
    <t>Décimalisation de la monnaie</t>
  </si>
  <si>
    <t>-1-</t>
  </si>
  <si>
    <t>-2-</t>
  </si>
  <si>
    <t>-3-</t>
  </si>
  <si>
    <t>an(s)  et / ou</t>
  </si>
  <si>
    <t>Type d'amortissement</t>
  </si>
  <si>
    <t>Date première échéance :</t>
  </si>
  <si>
    <t>Date déblocage théorique :</t>
  </si>
  <si>
    <t>Date déblocage réel :</t>
  </si>
  <si>
    <t>Date déblocage fonds :</t>
  </si>
  <si>
    <t>Montant des Intérêts :</t>
  </si>
  <si>
    <t>Montant du capital :</t>
  </si>
  <si>
    <t>Total échéance (hors frais) :</t>
  </si>
  <si>
    <t>Quinzaine</t>
  </si>
  <si>
    <t>Trimestriel</t>
  </si>
  <si>
    <t>Semestriel</t>
  </si>
  <si>
    <t>Annuel</t>
  </si>
  <si>
    <t>Hebdomadaire</t>
  </si>
  <si>
    <t>Bimensuel</t>
  </si>
  <si>
    <t>durée :</t>
  </si>
  <si>
    <t>Périodicité :</t>
  </si>
  <si>
    <t>et</t>
  </si>
  <si>
    <t>ans</t>
  </si>
  <si>
    <t>Taux annuel :</t>
  </si>
  <si>
    <t>Montant emprunté :</t>
  </si>
  <si>
    <t>1° échéance :</t>
  </si>
  <si>
    <t>Frais</t>
  </si>
  <si>
    <t>Periodicité</t>
  </si>
  <si>
    <t>Type Taux</t>
  </si>
  <si>
    <t>Nombre de mois différé</t>
  </si>
  <si>
    <t>MtEmprunt</t>
  </si>
  <si>
    <t>Colonne</t>
  </si>
  <si>
    <t>Non</t>
  </si>
  <si>
    <t>Verouillé</t>
  </si>
  <si>
    <t>(A CACHER)</t>
  </si>
  <si>
    <t>Année</t>
  </si>
  <si>
    <t>N°</t>
  </si>
  <si>
    <t>Ech</t>
  </si>
  <si>
    <t>Total / filtrage</t>
  </si>
  <si>
    <t>Caractéristiques</t>
  </si>
  <si>
    <t>Taux</t>
  </si>
  <si>
    <t>Durée max</t>
  </si>
  <si>
    <t>Compte a terme</t>
  </si>
  <si>
    <t>CCA</t>
  </si>
  <si>
    <t>CCA annuel</t>
  </si>
  <si>
    <t>CCA in fine</t>
  </si>
  <si>
    <t>Ecart</t>
  </si>
  <si>
    <t>Capital placé</t>
  </si>
  <si>
    <t>Gain</t>
  </si>
  <si>
    <t>Placement compte à terme</t>
  </si>
  <si>
    <t>Cout compte à terme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</si>
</sst>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0.000%"/>
    <numFmt numFmtId="165" formatCode="0.000000%"/>
    <numFmt numFmtId="169" formatCode=".000000%"/>
    <numFmt numFmtId="170" formatCode="#"/>
    <numFmt numFmtId="171" formatCode="0.0"/>
    <numFmt numFmtId="176" formatCode="#,##0.00;\-#,##0.00;\-\ "/>
    <numFmt numFmtId="183" formatCode="#,##0.00;\-#,##0.00;\-"/>
    <numFmt numFmtId="184" formatCode="#,##0.00;\-#,##0.00;&quot;&quot;"/>
    <numFmt numFmtId="185" formatCode="0.0%"/>
    <numFmt numFmtId="186" formatCode="#,##0.00_ ;\-#,##0.00\ "/>
  </numFmts>
  <fonts count="30" x14ac:knownFonts="1">
    <font>
      <sz val="10"/>
      <name val="Arial"/>
    </font>
    <font>
      <sz val="10"/>
      <name val="Arial"/>
    </font>
    <font>
      <sz val="9"/>
      <name val="Arial"/>
      <family val="2"/>
    </font>
    <font>
      <u/>
      <sz val="9"/>
      <color indexed="12"/>
      <name val="Arial"/>
      <family val="2"/>
    </font>
    <font>
      <u/>
      <sz val="10"/>
      <color indexed="12"/>
      <name val="Arial"/>
      <family val="2"/>
    </font>
    <font>
      <sz val="9"/>
      <color indexed="24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color indexed="55"/>
      <name val="Arial"/>
      <family val="2"/>
    </font>
    <font>
      <sz val="8"/>
      <color indexed="55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  <font>
      <sz val="8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sz val="10"/>
      <color indexed="23"/>
      <name val="Arial"/>
      <family val="2"/>
    </font>
    <font>
      <sz val="10"/>
      <color indexed="55"/>
      <name val="Arial"/>
      <family val="2"/>
    </font>
    <font>
      <sz val="10"/>
      <color indexed="6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9"/>
      <name val="Arial"/>
      <family val="2"/>
    </font>
    <font>
      <b/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24"/>
      </top>
      <bottom style="medium">
        <color indexed="24"/>
      </bottom>
      <diagonal/>
    </border>
    <border>
      <left style="medium">
        <color indexed="24"/>
      </left>
      <right style="hair">
        <color indexed="17"/>
      </right>
      <top style="hair">
        <color indexed="19"/>
      </top>
      <bottom style="hair">
        <color indexed="19"/>
      </bottom>
      <diagonal/>
    </border>
    <border>
      <left style="medium">
        <color indexed="24"/>
      </left>
      <right style="hair">
        <color indexed="17"/>
      </right>
      <top style="hair">
        <color indexed="19"/>
      </top>
      <bottom style="medium">
        <color indexed="24"/>
      </bottom>
      <diagonal/>
    </border>
    <border>
      <left style="medium">
        <color indexed="24"/>
      </left>
      <right/>
      <top/>
      <bottom style="thin">
        <color indexed="24"/>
      </bottom>
      <diagonal/>
    </border>
    <border>
      <left style="medium">
        <color indexed="24"/>
      </left>
      <right/>
      <top style="thin">
        <color indexed="24"/>
      </top>
      <bottom style="medium">
        <color indexed="24"/>
      </bottom>
      <diagonal/>
    </border>
    <border>
      <left/>
      <right/>
      <top/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/>
      <right/>
      <top style="thin">
        <color indexed="24"/>
      </top>
      <bottom style="medium">
        <color indexed="24"/>
      </bottom>
      <diagonal/>
    </border>
    <border>
      <left style="medium">
        <color indexed="24"/>
      </left>
      <right style="hair">
        <color indexed="17"/>
      </right>
      <top style="medium">
        <color indexed="24"/>
      </top>
      <bottom style="hair">
        <color indexed="19"/>
      </bottom>
      <diagonal/>
    </border>
    <border>
      <left style="hair">
        <color indexed="17"/>
      </left>
      <right style="hair">
        <color indexed="17"/>
      </right>
      <top style="medium">
        <color indexed="24"/>
      </top>
      <bottom style="hair">
        <color indexed="19"/>
      </bottom>
      <diagonal/>
    </border>
    <border>
      <left style="hair">
        <color indexed="17"/>
      </left>
      <right style="hair">
        <color indexed="17"/>
      </right>
      <top style="hair">
        <color indexed="19"/>
      </top>
      <bottom style="hair">
        <color indexed="19"/>
      </bottom>
      <diagonal/>
    </border>
    <border>
      <left style="hair">
        <color indexed="17"/>
      </left>
      <right style="medium">
        <color indexed="24"/>
      </right>
      <top style="hair">
        <color indexed="19"/>
      </top>
      <bottom style="hair">
        <color indexed="19"/>
      </bottom>
      <diagonal/>
    </border>
    <border>
      <left style="hair">
        <color indexed="17"/>
      </left>
      <right style="hair">
        <color indexed="17"/>
      </right>
      <top style="hair">
        <color indexed="19"/>
      </top>
      <bottom style="medium">
        <color indexed="24"/>
      </bottom>
      <diagonal/>
    </border>
    <border>
      <left style="hair">
        <color indexed="17"/>
      </left>
      <right style="medium">
        <color indexed="24"/>
      </right>
      <top style="hair">
        <color indexed="19"/>
      </top>
      <bottom style="medium">
        <color indexed="24"/>
      </bottom>
      <diagonal/>
    </border>
    <border>
      <left/>
      <right style="medium">
        <color indexed="24"/>
      </right>
      <top/>
      <bottom/>
      <diagonal/>
    </border>
    <border>
      <left style="medium">
        <color indexed="24"/>
      </left>
      <right/>
      <top/>
      <bottom/>
      <diagonal/>
    </border>
    <border>
      <left style="medium">
        <color indexed="24"/>
      </left>
      <right style="hair">
        <color indexed="17"/>
      </right>
      <top style="medium">
        <color indexed="24"/>
      </top>
      <bottom/>
      <diagonal/>
    </border>
    <border>
      <left style="hair">
        <color indexed="17"/>
      </left>
      <right style="hair">
        <color indexed="17"/>
      </right>
      <top style="medium">
        <color indexed="24"/>
      </top>
      <bottom/>
      <diagonal/>
    </border>
    <border>
      <left style="hair">
        <color indexed="17"/>
      </left>
      <right style="medium">
        <color indexed="24"/>
      </right>
      <top style="medium">
        <color indexed="24"/>
      </top>
      <bottom/>
      <diagonal/>
    </border>
    <border>
      <left style="medium">
        <color indexed="24"/>
      </left>
      <right/>
      <top style="medium">
        <color indexed="24"/>
      </top>
      <bottom style="medium">
        <color indexed="2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medium">
        <color indexed="24"/>
      </bottom>
      <diagonal/>
    </border>
    <border>
      <left style="medium">
        <color indexed="24"/>
      </left>
      <right/>
      <top style="medium">
        <color indexed="24"/>
      </top>
      <bottom/>
      <diagonal/>
    </border>
    <border>
      <left style="medium">
        <color indexed="24"/>
      </left>
      <right/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24"/>
      </top>
      <bottom/>
      <diagonal/>
    </border>
    <border>
      <left/>
      <right style="medium">
        <color indexed="24"/>
      </right>
      <top style="medium">
        <color indexed="24"/>
      </top>
      <bottom/>
      <diagonal/>
    </border>
    <border>
      <left/>
      <right style="medium">
        <color indexed="24"/>
      </right>
      <top/>
      <bottom style="medium">
        <color indexed="24"/>
      </bottom>
      <diagonal/>
    </border>
    <border>
      <left style="hair">
        <color indexed="17"/>
      </left>
      <right style="medium">
        <color indexed="24"/>
      </right>
      <top style="medium">
        <color indexed="24"/>
      </top>
      <bottom style="hair">
        <color indexed="17"/>
      </bottom>
      <diagonal/>
    </border>
    <border>
      <left style="hair">
        <color indexed="17"/>
      </left>
      <right style="medium">
        <color indexed="24"/>
      </right>
      <top style="hair">
        <color indexed="17"/>
      </top>
      <bottom style="hair">
        <color indexed="19"/>
      </bottom>
      <diagonal/>
    </border>
    <border>
      <left style="thin">
        <color indexed="24"/>
      </left>
      <right/>
      <top style="medium">
        <color indexed="24"/>
      </top>
      <bottom style="medium">
        <color indexed="24"/>
      </bottom>
      <diagonal/>
    </border>
    <border>
      <left/>
      <right style="medium">
        <color indexed="24"/>
      </right>
      <top style="medium">
        <color indexed="24"/>
      </top>
      <bottom style="medium">
        <color indexed="24"/>
      </bottom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 style="thin">
        <color indexed="24"/>
      </right>
      <top/>
      <bottom style="thin">
        <color indexed="24"/>
      </bottom>
      <diagonal/>
    </border>
    <border>
      <left/>
      <right style="medium">
        <color indexed="24"/>
      </right>
      <top/>
      <bottom style="thin">
        <color indexed="24"/>
      </bottom>
      <diagonal/>
    </border>
    <border>
      <left/>
      <right style="medium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medium">
        <color indexed="24"/>
      </bottom>
      <diagonal/>
    </border>
    <border>
      <left/>
      <right style="thin">
        <color indexed="24"/>
      </right>
      <top style="thin">
        <color indexed="24"/>
      </top>
      <bottom style="medium">
        <color indexed="24"/>
      </bottom>
      <diagonal/>
    </border>
    <border>
      <left/>
      <right style="medium">
        <color indexed="24"/>
      </right>
      <top style="thin">
        <color indexed="24"/>
      </top>
      <bottom style="medium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medium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medium">
        <color indexed="24"/>
      </right>
      <top style="thin">
        <color indexed="24"/>
      </top>
      <bottom style="medium">
        <color indexed="24"/>
      </bottom>
      <diagonal/>
    </border>
    <border>
      <left style="thin">
        <color indexed="24"/>
      </left>
      <right/>
      <top style="medium">
        <color indexed="24"/>
      </top>
      <bottom/>
      <diagonal/>
    </border>
    <border>
      <left style="thin">
        <color indexed="24"/>
      </left>
      <right/>
      <top/>
      <bottom/>
      <diagonal/>
    </border>
    <border>
      <left style="thin">
        <color indexed="24"/>
      </left>
      <right/>
      <top/>
      <bottom style="medium">
        <color indexed="24"/>
      </bottom>
      <diagonal/>
    </border>
    <border>
      <left style="thin">
        <color indexed="24"/>
      </left>
      <right style="medium">
        <color indexed="24"/>
      </right>
      <top style="medium">
        <color indexed="24"/>
      </top>
      <bottom/>
      <diagonal/>
    </border>
    <border>
      <left style="thin">
        <color indexed="24"/>
      </left>
      <right style="medium">
        <color indexed="24"/>
      </right>
      <top/>
      <bottom/>
      <diagonal/>
    </border>
    <border>
      <left style="thin">
        <color indexed="24"/>
      </left>
      <right style="medium">
        <color indexed="24"/>
      </right>
      <top/>
      <bottom style="medium">
        <color indexed="24"/>
      </bottom>
      <diagonal/>
    </border>
    <border>
      <left/>
      <right style="thin">
        <color indexed="24"/>
      </right>
      <top style="medium">
        <color indexed="24"/>
      </top>
      <bottom/>
      <diagonal/>
    </border>
    <border>
      <left/>
      <right style="thin">
        <color indexed="24"/>
      </right>
      <top/>
      <bottom/>
      <diagonal/>
    </border>
    <border>
      <left/>
      <right style="thin">
        <color indexed="24"/>
      </right>
      <top/>
      <bottom style="medium">
        <color indexed="24"/>
      </bottom>
      <diagonal/>
    </border>
    <border>
      <left style="medium">
        <color indexed="24"/>
      </left>
      <right style="hair">
        <color indexed="17"/>
      </right>
      <top/>
      <bottom/>
      <diagonal/>
    </border>
    <border>
      <left style="medium">
        <color indexed="24"/>
      </left>
      <right style="hair">
        <color indexed="17"/>
      </right>
      <top/>
      <bottom style="medium">
        <color indexed="24"/>
      </bottom>
      <diagonal/>
    </border>
    <border>
      <left style="hair">
        <color indexed="17"/>
      </left>
      <right style="hair">
        <color indexed="17"/>
      </right>
      <top/>
      <bottom/>
      <diagonal/>
    </border>
    <border>
      <left style="hair">
        <color indexed="17"/>
      </left>
      <right style="hair">
        <color indexed="17"/>
      </right>
      <top/>
      <bottom style="medium">
        <color indexed="24"/>
      </bottom>
      <diagonal/>
    </border>
    <border>
      <left style="hair">
        <color indexed="17"/>
      </left>
      <right style="medium">
        <color indexed="24"/>
      </right>
      <top/>
      <bottom/>
      <diagonal/>
    </border>
    <border>
      <left style="hair">
        <color indexed="17"/>
      </left>
      <right style="medium">
        <color indexed="24"/>
      </right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4" fontId="17" fillId="2" borderId="2" applyFont="0" applyFill="0" applyBorder="0" applyAlignment="0" applyProtection="0">
      <alignment wrapText="1"/>
    </xf>
    <xf numFmtId="183" fontId="17" fillId="2" borderId="2" applyFont="0" applyFill="0" applyBorder="0" applyAlignment="0" applyProtection="0">
      <alignment wrapText="1"/>
    </xf>
    <xf numFmtId="0" fontId="4" fillId="0" borderId="0" applyNumberFormat="0" applyFill="0" applyBorder="0" applyAlignment="0" applyProtection="0">
      <alignment vertical="top"/>
      <protection locked="0"/>
    </xf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5">
    <xf numFmtId="0" fontId="0" fillId="0" borderId="0" xfId="0"/>
    <xf numFmtId="0" fontId="0" fillId="0" borderId="0" xfId="0" applyFill="1" applyProtection="1"/>
    <xf numFmtId="0" fontId="9" fillId="0" borderId="0" xfId="0" applyFont="1" applyFill="1" applyProtection="1"/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15" fillId="4" borderId="7" xfId="0" applyFont="1" applyFill="1" applyBorder="1" applyAlignment="1" applyProtection="1">
      <alignment horizontal="center"/>
    </xf>
    <xf numFmtId="0" fontId="15" fillId="4" borderId="8" xfId="0" applyFont="1" applyFill="1" applyBorder="1" applyAlignment="1" applyProtection="1">
      <alignment horizontal="center"/>
    </xf>
    <xf numFmtId="0" fontId="15" fillId="4" borderId="9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2" fillId="0" borderId="0" xfId="0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4" fillId="0" borderId="0" xfId="3" applyFill="1" applyAlignment="1" applyProtection="1">
      <alignment horizontal="center"/>
      <protection locked="0"/>
    </xf>
    <xf numFmtId="0" fontId="14" fillId="0" borderId="0" xfId="3" applyFont="1" applyFill="1" applyAlignment="1" applyProtection="1">
      <alignment horizontal="center"/>
      <protection locked="0"/>
    </xf>
    <xf numFmtId="0" fontId="3" fillId="0" borderId="0" xfId="3" applyFont="1" applyFill="1" applyAlignment="1" applyProtection="1">
      <alignment horizontal="center"/>
      <protection locked="0"/>
    </xf>
    <xf numFmtId="0" fontId="5" fillId="0" borderId="0" xfId="0" applyFont="1" applyFill="1" applyProtection="1">
      <protection locked="0"/>
    </xf>
    <xf numFmtId="165" fontId="12" fillId="0" borderId="0" xfId="0" applyNumberFormat="1" applyFont="1" applyProtection="1">
      <protection locked="0"/>
    </xf>
    <xf numFmtId="4" fontId="12" fillId="0" borderId="0" xfId="0" applyNumberFormat="1" applyFont="1" applyProtection="1">
      <protection locked="0"/>
    </xf>
    <xf numFmtId="0" fontId="0" fillId="0" borderId="0" xfId="0" applyFill="1" applyBorder="1" applyProtection="1">
      <protection locked="0"/>
    </xf>
    <xf numFmtId="0" fontId="9" fillId="0" borderId="0" xfId="0" applyFont="1" applyProtection="1">
      <protection locked="0"/>
    </xf>
    <xf numFmtId="164" fontId="0" fillId="3" borderId="10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4" fontId="0" fillId="3" borderId="12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4" fontId="0" fillId="3" borderId="13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0" fontId="7" fillId="0" borderId="0" xfId="0" applyFont="1" applyProtection="1">
      <protection locked="0"/>
    </xf>
    <xf numFmtId="4" fontId="13" fillId="0" borderId="16" xfId="0" applyNumberFormat="1" applyFont="1" applyBorder="1" applyProtection="1"/>
    <xf numFmtId="169" fontId="13" fillId="0" borderId="17" xfId="0" applyNumberFormat="1" applyFont="1" applyBorder="1" applyProtection="1"/>
    <xf numFmtId="14" fontId="0" fillId="4" borderId="7" xfId="0" applyNumberFormat="1" applyFill="1" applyBorder="1" applyProtection="1"/>
    <xf numFmtId="14" fontId="0" fillId="4" borderId="8" xfId="0" applyNumberFormat="1" applyFill="1" applyBorder="1" applyProtection="1"/>
    <xf numFmtId="14" fontId="0" fillId="4" borderId="9" xfId="0" applyNumberFormat="1" applyFill="1" applyBorder="1" applyProtection="1"/>
    <xf numFmtId="0" fontId="10" fillId="4" borderId="16" xfId="0" applyFont="1" applyFill="1" applyBorder="1" applyAlignment="1" applyProtection="1">
      <alignment horizontal="right"/>
    </xf>
    <xf numFmtId="0" fontId="10" fillId="4" borderId="17" xfId="0" applyFont="1" applyFill="1" applyBorder="1" applyAlignment="1" applyProtection="1">
      <alignment horizontal="right"/>
    </xf>
    <xf numFmtId="170" fontId="11" fillId="4" borderId="18" xfId="0" applyNumberFormat="1" applyFont="1" applyFill="1" applyBorder="1" applyAlignment="1" applyProtection="1">
      <alignment wrapText="1"/>
    </xf>
    <xf numFmtId="170" fontId="11" fillId="4" borderId="19" xfId="0" applyNumberFormat="1" applyFont="1" applyFill="1" applyBorder="1" applyAlignment="1" applyProtection="1">
      <alignment wrapText="1"/>
    </xf>
    <xf numFmtId="170" fontId="11" fillId="4" borderId="20" xfId="0" applyNumberFormat="1" applyFont="1" applyFill="1" applyBorder="1" applyAlignment="1" applyProtection="1">
      <alignment wrapText="1"/>
    </xf>
    <xf numFmtId="0" fontId="17" fillId="2" borderId="21" xfId="0" applyFont="1" applyFill="1" applyBorder="1" applyAlignment="1" applyProtection="1">
      <alignment horizontal="center"/>
    </xf>
    <xf numFmtId="14" fontId="17" fillId="2" borderId="2" xfId="0" applyNumberFormat="1" applyFon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4" fontId="17" fillId="2" borderId="21" xfId="0" applyNumberFormat="1" applyFont="1" applyFill="1" applyBorder="1" applyAlignment="1" applyProtection="1">
      <alignment wrapText="1"/>
    </xf>
    <xf numFmtId="0" fontId="7" fillId="0" borderId="0" xfId="0" applyFont="1" applyFill="1" applyProtection="1">
      <protection locked="0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65" fontId="0" fillId="0" borderId="0" xfId="0" applyNumberFormat="1" applyFill="1" applyBorder="1" applyAlignment="1" applyProtection="1">
      <alignment horizontal="center"/>
    </xf>
    <xf numFmtId="171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3" fillId="0" borderId="0" xfId="0" applyNumberFormat="1" applyFont="1" applyProtection="1">
      <protection locked="0"/>
    </xf>
    <xf numFmtId="0" fontId="0" fillId="5" borderId="0" xfId="0" applyFill="1" applyBorder="1"/>
    <xf numFmtId="0" fontId="0" fillId="5" borderId="22" xfId="0" applyFill="1" applyBorder="1"/>
    <xf numFmtId="0" fontId="0" fillId="5" borderId="23" xfId="0" applyFill="1" applyBorder="1"/>
    <xf numFmtId="0" fontId="0" fillId="5" borderId="24" xfId="0" applyFill="1" applyBorder="1"/>
    <xf numFmtId="0" fontId="0" fillId="5" borderId="25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8" xfId="0" applyFill="1" applyBorder="1"/>
    <xf numFmtId="0" fontId="0" fillId="5" borderId="29" xfId="0" applyFill="1" applyBorder="1"/>
    <xf numFmtId="0" fontId="13" fillId="5" borderId="30" xfId="0" applyFont="1" applyFill="1" applyBorder="1" applyAlignment="1">
      <alignment horizontal="center"/>
    </xf>
    <xf numFmtId="0" fontId="21" fillId="5" borderId="25" xfId="0" applyFont="1" applyFill="1" applyBorder="1"/>
    <xf numFmtId="0" fontId="22" fillId="5" borderId="0" xfId="0" applyFont="1" applyFill="1" applyBorder="1"/>
    <xf numFmtId="14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right"/>
    </xf>
    <xf numFmtId="0" fontId="8" fillId="5" borderId="25" xfId="0" applyFont="1" applyFill="1" applyBorder="1"/>
    <xf numFmtId="0" fontId="7" fillId="5" borderId="0" xfId="0" applyFont="1" applyFill="1" applyBorder="1"/>
    <xf numFmtId="0" fontId="23" fillId="5" borderId="0" xfId="0" quotePrefix="1" applyFont="1" applyFill="1" applyBorder="1" applyAlignment="1">
      <alignment horizontal="center"/>
    </xf>
    <xf numFmtId="0" fontId="7" fillId="5" borderId="25" xfId="0" applyFont="1" applyFill="1" applyBorder="1"/>
    <xf numFmtId="14" fontId="7" fillId="5" borderId="0" xfId="0" applyNumberFormat="1" applyFont="1" applyFill="1" applyBorder="1" applyAlignment="1"/>
    <xf numFmtId="14" fontId="13" fillId="5" borderId="30" xfId="0" applyNumberFormat="1" applyFont="1" applyFill="1" applyBorder="1"/>
    <xf numFmtId="0" fontId="13" fillId="5" borderId="30" xfId="0" applyFont="1" applyFill="1" applyBorder="1"/>
    <xf numFmtId="0" fontId="21" fillId="6" borderId="27" xfId="0" applyFont="1" applyFill="1" applyBorder="1"/>
    <xf numFmtId="0" fontId="22" fillId="6" borderId="28" xfId="0" applyFont="1" applyFill="1" applyBorder="1"/>
    <xf numFmtId="0" fontId="22" fillId="6" borderId="29" xfId="0" applyFont="1" applyFill="1" applyBorder="1"/>
    <xf numFmtId="14" fontId="0" fillId="7" borderId="1" xfId="0" applyNumberFormat="1" applyFill="1" applyBorder="1" applyAlignment="1">
      <alignment horizontal="center"/>
    </xf>
    <xf numFmtId="14" fontId="7" fillId="5" borderId="0" xfId="0" applyNumberFormat="1" applyFont="1" applyFill="1" applyBorder="1" applyAlignment="1">
      <alignment horizontal="center"/>
    </xf>
    <xf numFmtId="0" fontId="0" fillId="5" borderId="30" xfId="0" applyFill="1" applyBorder="1"/>
    <xf numFmtId="0" fontId="0" fillId="5" borderId="31" xfId="0" applyFill="1" applyBorder="1"/>
    <xf numFmtId="0" fontId="0" fillId="6" borderId="28" xfId="0" applyFill="1" applyBorder="1"/>
    <xf numFmtId="0" fontId="0" fillId="6" borderId="29" xfId="0" applyFill="1" applyBorder="1"/>
    <xf numFmtId="0" fontId="0" fillId="5" borderId="32" xfId="0" applyFill="1" applyBorder="1"/>
    <xf numFmtId="0" fontId="0" fillId="0" borderId="0" xfId="0" applyFill="1" applyBorder="1"/>
    <xf numFmtId="0" fontId="13" fillId="5" borderId="30" xfId="0" applyNumberFormat="1" applyFont="1" applyFill="1" applyBorder="1" applyAlignment="1">
      <alignment horizontal="center"/>
    </xf>
    <xf numFmtId="0" fontId="13" fillId="5" borderId="31" xfId="0" applyNumberFormat="1" applyFont="1" applyFill="1" applyBorder="1" applyAlignment="1">
      <alignment horizontal="center"/>
    </xf>
    <xf numFmtId="0" fontId="1" fillId="5" borderId="0" xfId="0" applyFont="1" applyFill="1"/>
    <xf numFmtId="0" fontId="1" fillId="5" borderId="26" xfId="0" applyFont="1" applyFill="1" applyBorder="1"/>
    <xf numFmtId="0" fontId="25" fillId="5" borderId="0" xfId="0" applyFont="1" applyFill="1" applyBorder="1" applyAlignment="1">
      <alignment horizontal="left"/>
    </xf>
    <xf numFmtId="0" fontId="12" fillId="0" borderId="0" xfId="0" applyNumberFormat="1" applyFont="1" applyProtection="1">
      <protection hidden="1"/>
    </xf>
    <xf numFmtId="4" fontId="12" fillId="0" borderId="0" xfId="0" applyNumberFormat="1" applyFont="1" applyProtection="1">
      <protection hidden="1"/>
    </xf>
    <xf numFmtId="14" fontId="12" fillId="0" borderId="0" xfId="0" applyNumberFormat="1" applyFont="1" applyProtection="1">
      <protection hidden="1"/>
    </xf>
    <xf numFmtId="0" fontId="8" fillId="0" borderId="0" xfId="0" applyFont="1" applyProtection="1">
      <protection locked="0"/>
    </xf>
    <xf numFmtId="0" fontId="27" fillId="0" borderId="0" xfId="0" applyFont="1" applyFill="1" applyBorder="1" applyProtection="1">
      <protection locked="0"/>
    </xf>
    <xf numFmtId="0" fontId="27" fillId="0" borderId="0" xfId="0" applyFont="1" applyFill="1" applyBorder="1" applyAlignment="1" applyProtection="1">
      <alignment horizontal="right"/>
      <protection locked="0"/>
    </xf>
    <xf numFmtId="0" fontId="26" fillId="0" borderId="0" xfId="0" applyFont="1" applyFill="1" applyBorder="1" applyAlignment="1" applyProtection="1"/>
    <xf numFmtId="4" fontId="27" fillId="0" borderId="0" xfId="0" applyNumberFormat="1" applyFont="1" applyFill="1" applyBorder="1" applyProtection="1">
      <protection locked="0"/>
    </xf>
    <xf numFmtId="0" fontId="26" fillId="0" borderId="0" xfId="0" applyFont="1" applyFill="1" applyBorder="1" applyAlignment="1" applyProtection="1">
      <protection locked="0"/>
    </xf>
    <xf numFmtId="0" fontId="8" fillId="4" borderId="33" xfId="0" applyFont="1" applyFill="1" applyBorder="1" applyAlignment="1" applyProtection="1">
      <alignment horizontal="right"/>
      <protection hidden="1"/>
    </xf>
    <xf numFmtId="0" fontId="10" fillId="4" borderId="34" xfId="0" applyFont="1" applyFill="1" applyBorder="1" applyAlignment="1" applyProtection="1">
      <alignment horizontal="center" wrapText="1"/>
    </xf>
    <xf numFmtId="0" fontId="10" fillId="4" borderId="17" xfId="0" applyFont="1" applyFill="1" applyBorder="1" applyAlignment="1" applyProtection="1">
      <alignment horizontal="center"/>
    </xf>
    <xf numFmtId="0" fontId="10" fillId="4" borderId="35" xfId="0" applyFont="1" applyFill="1" applyBorder="1" applyAlignment="1" applyProtection="1">
      <alignment horizontal="center"/>
    </xf>
    <xf numFmtId="0" fontId="8" fillId="5" borderId="0" xfId="0" applyFont="1" applyFill="1" applyProtection="1">
      <protection hidden="1"/>
    </xf>
    <xf numFmtId="0" fontId="0" fillId="8" borderId="36" xfId="0" applyFill="1" applyBorder="1" applyProtection="1">
      <protection locked="0"/>
    </xf>
    <xf numFmtId="0" fontId="0" fillId="8" borderId="37" xfId="0" applyFill="1" applyBorder="1" applyProtection="1">
      <protection locked="0"/>
    </xf>
    <xf numFmtId="0" fontId="0" fillId="9" borderId="36" xfId="0" applyFill="1" applyBorder="1" applyProtection="1">
      <protection locked="0"/>
    </xf>
    <xf numFmtId="0" fontId="8" fillId="9" borderId="38" xfId="0" applyFont="1" applyFill="1" applyBorder="1" applyProtection="1">
      <protection locked="0"/>
    </xf>
    <xf numFmtId="0" fontId="8" fillId="8" borderId="38" xfId="0" applyFont="1" applyFill="1" applyBorder="1" applyProtection="1">
      <protection locked="0"/>
    </xf>
    <xf numFmtId="0" fontId="8" fillId="7" borderId="38" xfId="0" applyFont="1" applyFill="1" applyBorder="1" applyProtection="1">
      <protection locked="0"/>
    </xf>
    <xf numFmtId="176" fontId="0" fillId="7" borderId="36" xfId="4" applyFont="1" applyFill="1" applyBorder="1" applyProtection="1">
      <protection locked="0"/>
    </xf>
    <xf numFmtId="176" fontId="0" fillId="7" borderId="37" xfId="4" applyFont="1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7" borderId="27" xfId="0" applyFill="1" applyBorder="1" applyProtection="1">
      <protection locked="0"/>
    </xf>
    <xf numFmtId="0" fontId="24" fillId="5" borderId="31" xfId="0" applyFont="1" applyFill="1" applyBorder="1" applyProtection="1">
      <protection locked="0"/>
    </xf>
    <xf numFmtId="0" fontId="13" fillId="5" borderId="32" xfId="0" applyFont="1" applyFill="1" applyBorder="1" applyAlignment="1" applyProtection="1">
      <alignment horizontal="center"/>
      <protection locked="0"/>
    </xf>
    <xf numFmtId="0" fontId="13" fillId="5" borderId="30" xfId="0" applyFont="1" applyFill="1" applyBorder="1" applyAlignment="1" applyProtection="1">
      <alignment horizontal="center"/>
      <protection locked="0"/>
    </xf>
    <xf numFmtId="0" fontId="1" fillId="5" borderId="26" xfId="0" applyFont="1" applyFill="1" applyBorder="1" applyProtection="1">
      <protection locked="0"/>
    </xf>
    <xf numFmtId="0" fontId="13" fillId="5" borderId="32" xfId="0" applyFont="1" applyFill="1" applyBorder="1" applyProtection="1">
      <protection locked="0"/>
    </xf>
    <xf numFmtId="0" fontId="8" fillId="4" borderId="0" xfId="0" applyFont="1" applyFill="1" applyProtection="1">
      <protection hidden="1"/>
    </xf>
    <xf numFmtId="0" fontId="28" fillId="2" borderId="2" xfId="0" applyFont="1" applyFill="1" applyBorder="1" applyAlignment="1" applyProtection="1">
      <alignment horizontal="center"/>
    </xf>
    <xf numFmtId="0" fontId="28" fillId="2" borderId="2" xfId="0" applyFont="1" applyFill="1" applyBorder="1" applyAlignment="1" applyProtection="1">
      <alignment horizontal="center" wrapText="1"/>
    </xf>
    <xf numFmtId="0" fontId="10" fillId="4" borderId="39" xfId="0" applyFont="1" applyFill="1" applyBorder="1" applyAlignment="1" applyProtection="1">
      <alignment wrapText="1"/>
    </xf>
    <xf numFmtId="0" fontId="10" fillId="4" borderId="0" xfId="0" applyFont="1" applyFill="1" applyBorder="1" applyAlignment="1" applyProtection="1">
      <alignment horizontal="center" wrapText="1"/>
    </xf>
    <xf numFmtId="0" fontId="10" fillId="4" borderId="33" xfId="0" applyFont="1" applyFill="1" applyBorder="1" applyAlignment="1" applyProtection="1">
      <alignment wrapText="1"/>
    </xf>
    <xf numFmtId="164" fontId="17" fillId="2" borderId="34" xfId="0" applyNumberFormat="1" applyFont="1" applyFill="1" applyBorder="1" applyProtection="1">
      <protection hidden="1"/>
    </xf>
    <xf numFmtId="4" fontId="0" fillId="2" borderId="39" xfId="0" applyNumberFormat="1" applyFill="1" applyBorder="1" applyProtection="1">
      <protection hidden="1"/>
    </xf>
    <xf numFmtId="0" fontId="0" fillId="4" borderId="39" xfId="0" applyFill="1" applyBorder="1" applyProtection="1">
      <protection hidden="1"/>
    </xf>
    <xf numFmtId="4" fontId="0" fillId="4" borderId="39" xfId="0" applyNumberFormat="1" applyFill="1" applyBorder="1" applyProtection="1">
      <protection hidden="1"/>
    </xf>
    <xf numFmtId="0" fontId="6" fillId="4" borderId="40" xfId="0" applyFont="1" applyFill="1" applyBorder="1" applyAlignment="1" applyProtection="1">
      <protection hidden="1"/>
    </xf>
    <xf numFmtId="0" fontId="17" fillId="2" borderId="34" xfId="0" applyFont="1" applyFill="1" applyBorder="1" applyAlignment="1" applyProtection="1">
      <protection hidden="1"/>
    </xf>
    <xf numFmtId="0" fontId="0" fillId="4" borderId="40" xfId="0" applyFill="1" applyBorder="1" applyProtection="1">
      <protection hidden="1"/>
    </xf>
    <xf numFmtId="0" fontId="6" fillId="4" borderId="39" xfId="0" applyFont="1" applyFill="1" applyBorder="1" applyAlignment="1" applyProtection="1">
      <protection hidden="1"/>
    </xf>
    <xf numFmtId="164" fontId="0" fillId="4" borderId="17" xfId="0" applyNumberFormat="1" applyFill="1" applyBorder="1" applyProtection="1">
      <protection hidden="1"/>
    </xf>
    <xf numFmtId="0" fontId="8" fillId="4" borderId="0" xfId="0" applyFont="1" applyFill="1" applyBorder="1" applyAlignment="1" applyProtection="1">
      <alignment horizontal="right"/>
      <protection hidden="1"/>
    </xf>
    <xf numFmtId="0" fontId="7" fillId="4" borderId="0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7" fillId="4" borderId="16" xfId="0" applyFont="1" applyFill="1" applyBorder="1" applyProtection="1">
      <protection hidden="1"/>
    </xf>
    <xf numFmtId="0" fontId="0" fillId="4" borderId="17" xfId="0" applyFill="1" applyBorder="1" applyAlignment="1" applyProtection="1">
      <protection hidden="1"/>
    </xf>
    <xf numFmtId="0" fontId="0" fillId="4" borderId="0" xfId="0" applyFill="1" applyBorder="1" applyAlignment="1" applyProtection="1">
      <protection hidden="1"/>
    </xf>
    <xf numFmtId="14" fontId="0" fillId="4" borderId="16" xfId="0" applyNumberFormat="1" applyFill="1" applyBorder="1" applyProtection="1">
      <protection hidden="1"/>
    </xf>
    <xf numFmtId="4" fontId="0" fillId="4" borderId="0" xfId="0" applyNumberFormat="1" applyFill="1" applyBorder="1" applyProtection="1">
      <protection hidden="1"/>
    </xf>
    <xf numFmtId="0" fontId="0" fillId="4" borderId="0" xfId="0" applyFill="1" applyBorder="1" applyAlignment="1" applyProtection="1">
      <alignment horizontal="right"/>
      <protection hidden="1"/>
    </xf>
    <xf numFmtId="0" fontId="0" fillId="4" borderId="35" xfId="0" applyFill="1" applyBorder="1" applyAlignment="1" applyProtection="1">
      <protection hidden="1"/>
    </xf>
    <xf numFmtId="0" fontId="0" fillId="4" borderId="33" xfId="0" applyFill="1" applyBorder="1" applyAlignment="1" applyProtection="1">
      <protection hidden="1"/>
    </xf>
    <xf numFmtId="0" fontId="0" fillId="4" borderId="16" xfId="0" applyFill="1" applyBorder="1" applyProtection="1">
      <protection hidden="1"/>
    </xf>
    <xf numFmtId="0" fontId="11" fillId="4" borderId="7" xfId="0" applyFont="1" applyFill="1" applyBorder="1" applyAlignment="1" applyProtection="1">
      <protection hidden="1"/>
    </xf>
    <xf numFmtId="0" fontId="11" fillId="4" borderId="0" xfId="0" applyFont="1" applyFill="1" applyBorder="1" applyProtection="1">
      <protection hidden="1"/>
    </xf>
    <xf numFmtId="0" fontId="11" fillId="4" borderId="16" xfId="0" applyFont="1" applyFill="1" applyBorder="1" applyProtection="1">
      <protection hidden="1"/>
    </xf>
    <xf numFmtId="0" fontId="0" fillId="4" borderId="16" xfId="0" applyFill="1" applyBorder="1" applyAlignment="1" applyProtection="1">
      <protection hidden="1"/>
    </xf>
    <xf numFmtId="0" fontId="0" fillId="4" borderId="17" xfId="0" applyFill="1" applyBorder="1" applyProtection="1">
      <protection hidden="1"/>
    </xf>
    <xf numFmtId="0" fontId="8" fillId="4" borderId="17" xfId="0" applyFont="1" applyFill="1" applyBorder="1" applyAlignment="1" applyProtection="1">
      <protection hidden="1"/>
    </xf>
    <xf numFmtId="164" fontId="0" fillId="4" borderId="35" xfId="0" applyNumberFormat="1" applyFill="1" applyBorder="1" applyProtection="1">
      <protection hidden="1"/>
    </xf>
    <xf numFmtId="4" fontId="0" fillId="4" borderId="33" xfId="0" applyNumberFormat="1" applyFill="1" applyBorder="1" applyProtection="1">
      <protection hidden="1"/>
    </xf>
    <xf numFmtId="0" fontId="0" fillId="4" borderId="33" xfId="0" applyFill="1" applyBorder="1" applyProtection="1">
      <protection hidden="1"/>
    </xf>
    <xf numFmtId="0" fontId="7" fillId="4" borderId="41" xfId="0" applyFont="1" applyFill="1" applyBorder="1" applyProtection="1">
      <protection hidden="1"/>
    </xf>
    <xf numFmtId="4" fontId="0" fillId="3" borderId="42" xfId="0" applyNumberFormat="1" applyFill="1" applyBorder="1" applyProtection="1">
      <protection locked="0"/>
    </xf>
    <xf numFmtId="4" fontId="0" fillId="3" borderId="43" xfId="0" applyNumberFormat="1" applyFill="1" applyBorder="1" applyProtection="1">
      <protection locked="0"/>
    </xf>
    <xf numFmtId="184" fontId="17" fillId="2" borderId="2" xfId="1" applyFont="1" applyFill="1" applyBorder="1" applyAlignment="1" applyProtection="1">
      <alignment horizontal="right" wrapText="1"/>
    </xf>
    <xf numFmtId="184" fontId="17" fillId="2" borderId="44" xfId="1" applyFont="1" applyFill="1" applyBorder="1" applyAlignment="1" applyProtection="1">
      <alignment horizontal="right" wrapText="1"/>
    </xf>
    <xf numFmtId="184" fontId="17" fillId="2" borderId="45" xfId="1" applyFont="1" applyFill="1" applyBorder="1" applyAlignment="1" applyProtection="1">
      <alignment horizontal="right" wrapText="1"/>
    </xf>
    <xf numFmtId="184" fontId="0" fillId="4" borderId="7" xfId="1" applyFont="1" applyFill="1" applyBorder="1" applyAlignment="1" applyProtection="1"/>
    <xf numFmtId="184" fontId="0" fillId="4" borderId="46" xfId="1" applyFont="1" applyFill="1" applyBorder="1" applyAlignment="1" applyProtection="1"/>
    <xf numFmtId="184" fontId="0" fillId="4" borderId="47" xfId="1" applyFont="1" applyFill="1" applyBorder="1" applyAlignment="1" applyProtection="1"/>
    <xf numFmtId="184" fontId="0" fillId="4" borderId="48" xfId="1" applyFont="1" applyFill="1" applyBorder="1" applyAlignment="1" applyProtection="1"/>
    <xf numFmtId="184" fontId="0" fillId="4" borderId="8" xfId="1" applyFont="1" applyFill="1" applyBorder="1" applyAlignment="1" applyProtection="1"/>
    <xf numFmtId="184" fontId="0" fillId="4" borderId="49" xfId="1" applyFont="1" applyFill="1" applyBorder="1" applyAlignment="1" applyProtection="1"/>
    <xf numFmtId="184" fontId="0" fillId="4" borderId="9" xfId="1" applyFont="1" applyFill="1" applyBorder="1" applyAlignment="1" applyProtection="1"/>
    <xf numFmtId="184" fontId="0" fillId="4" borderId="50" xfId="1" applyFont="1" applyFill="1" applyBorder="1" applyAlignment="1" applyProtection="1"/>
    <xf numFmtId="184" fontId="0" fillId="4" borderId="51" xfId="1" applyFont="1" applyFill="1" applyBorder="1" applyAlignment="1" applyProtection="1"/>
    <xf numFmtId="184" fontId="0" fillId="4" borderId="52" xfId="1" applyFont="1" applyFill="1" applyBorder="1" applyAlignment="1" applyProtection="1"/>
    <xf numFmtId="183" fontId="17" fillId="2" borderId="2" xfId="2" applyFont="1" applyFill="1" applyBorder="1" applyAlignment="1" applyProtection="1">
      <alignment wrapText="1"/>
    </xf>
    <xf numFmtId="183" fontId="0" fillId="3" borderId="11" xfId="2" applyFont="1" applyFill="1" applyBorder="1" applyAlignment="1" applyProtection="1">
      <protection locked="0"/>
    </xf>
    <xf numFmtId="183" fontId="0" fillId="3" borderId="12" xfId="2" applyFont="1" applyFill="1" applyBorder="1" applyAlignment="1" applyProtection="1">
      <protection locked="0"/>
    </xf>
    <xf numFmtId="183" fontId="0" fillId="3" borderId="14" xfId="2" applyFont="1" applyFill="1" applyBorder="1" applyAlignment="1" applyProtection="1">
      <protection locked="0"/>
    </xf>
    <xf numFmtId="183" fontId="8" fillId="4" borderId="0" xfId="2" applyFont="1" applyFill="1" applyBorder="1" applyAlignment="1" applyProtection="1">
      <protection hidden="1"/>
    </xf>
    <xf numFmtId="183" fontId="7" fillId="5" borderId="0" xfId="2" applyFont="1" applyFill="1" applyBorder="1" applyAlignment="1"/>
    <xf numFmtId="183" fontId="0" fillId="4" borderId="16" xfId="2" applyFont="1" applyFill="1" applyBorder="1" applyAlignment="1" applyProtection="1">
      <protection hidden="1"/>
    </xf>
    <xf numFmtId="183" fontId="6" fillId="2" borderId="41" xfId="2" applyFont="1" applyFill="1" applyBorder="1" applyAlignment="1" applyProtection="1">
      <protection hidden="1"/>
    </xf>
    <xf numFmtId="183" fontId="6" fillId="2" borderId="33" xfId="2" applyFont="1" applyFill="1" applyBorder="1" applyAlignment="1" applyProtection="1">
      <alignment horizontal="center"/>
      <protection hidden="1"/>
    </xf>
    <xf numFmtId="183" fontId="8" fillId="3" borderId="53" xfId="2" applyFont="1" applyFill="1" applyBorder="1" applyAlignment="1" applyProtection="1">
      <protection locked="0"/>
    </xf>
    <xf numFmtId="0" fontId="8" fillId="3" borderId="53" xfId="0" applyNumberFormat="1" applyFont="1" applyFill="1" applyBorder="1" applyAlignment="1" applyProtection="1">
      <alignment horizontal="center"/>
      <protection locked="0"/>
    </xf>
    <xf numFmtId="14" fontId="7" fillId="3" borderId="53" xfId="0" applyNumberFormat="1" applyFont="1" applyFill="1" applyBorder="1" applyAlignment="1" applyProtection="1">
      <alignment horizontal="center"/>
      <protection locked="0"/>
    </xf>
    <xf numFmtId="4" fontId="0" fillId="3" borderId="54" xfId="0" applyNumberFormat="1" applyFill="1" applyBorder="1" applyProtection="1">
      <protection locked="0"/>
    </xf>
    <xf numFmtId="164" fontId="0" fillId="3" borderId="55" xfId="0" applyNumberFormat="1" applyFill="1" applyBorder="1" applyProtection="1">
      <protection locked="0"/>
    </xf>
    <xf numFmtId="0" fontId="0" fillId="3" borderId="54" xfId="0" applyFill="1" applyBorder="1" applyProtection="1">
      <protection locked="0"/>
    </xf>
    <xf numFmtId="4" fontId="0" fillId="3" borderId="55" xfId="0" applyNumberFormat="1" applyFill="1" applyBorder="1" applyProtection="1">
      <protection locked="0"/>
    </xf>
    <xf numFmtId="164" fontId="8" fillId="3" borderId="53" xfId="0" applyNumberFormat="1" applyFont="1" applyFill="1" applyBorder="1" applyProtection="1">
      <protection locked="0"/>
    </xf>
    <xf numFmtId="183" fontId="7" fillId="7" borderId="1" xfId="2" applyFont="1" applyFill="1" applyBorder="1" applyAlignment="1" applyProtection="1">
      <protection locked="0"/>
    </xf>
    <xf numFmtId="0" fontId="23" fillId="5" borderId="26" xfId="0" quotePrefix="1" applyFont="1" applyFill="1" applyBorder="1" applyAlignment="1" applyProtection="1">
      <alignment horizontal="center"/>
    </xf>
    <xf numFmtId="14" fontId="7" fillId="5" borderId="26" xfId="0" applyNumberFormat="1" applyFont="1" applyFill="1" applyBorder="1" applyAlignment="1" applyProtection="1"/>
    <xf numFmtId="183" fontId="7" fillId="5" borderId="26" xfId="2" applyFont="1" applyFill="1" applyBorder="1" applyAlignment="1" applyProtection="1"/>
    <xf numFmtId="0" fontId="29" fillId="0" borderId="0" xfId="0" applyFont="1"/>
    <xf numFmtId="185" fontId="0" fillId="0" borderId="0" xfId="5" applyNumberFormat="1" applyFont="1" applyProtection="1">
      <protection locked="0"/>
    </xf>
    <xf numFmtId="186" fontId="9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10" fontId="0" fillId="0" borderId="0" xfId="0" applyNumberFormat="1"/>
    <xf numFmtId="0" fontId="0" fillId="0" borderId="0" xfId="0" applyAlignment="1"/>
    <xf numFmtId="9" fontId="0" fillId="0" borderId="0" xfId="0" applyNumberFormat="1"/>
    <xf numFmtId="0" fontId="0" fillId="0" borderId="71" xfId="0" applyBorder="1" applyAlignment="1"/>
    <xf numFmtId="0" fontId="0" fillId="0" borderId="71" xfId="0" applyBorder="1"/>
    <xf numFmtId="10" fontId="0" fillId="0" borderId="71" xfId="0" applyNumberFormat="1" applyBorder="1"/>
    <xf numFmtId="9" fontId="0" fillId="0" borderId="71" xfId="0" applyNumberFormat="1" applyBorder="1"/>
    <xf numFmtId="1" fontId="0" fillId="0" borderId="71" xfId="0" applyNumberFormat="1" applyBorder="1"/>
    <xf numFmtId="4" fontId="0" fillId="0" borderId="71" xfId="0" applyNumberFormat="1" applyBorder="1"/>
    <xf numFmtId="0" fontId="0" fillId="0" borderId="71" xfId="0" applyBorder="1" applyAlignment="1">
      <alignment horizontal="right"/>
    </xf>
    <xf numFmtId="176" fontId="0" fillId="0" borderId="71" xfId="4" applyFont="1" applyBorder="1"/>
    <xf numFmtId="4" fontId="6" fillId="2" borderId="2" xfId="0" applyNumberFormat="1" applyFont="1" applyFill="1" applyBorder="1" applyAlignment="1" applyProtection="1">
      <alignment horizontal="center" wrapText="1"/>
    </xf>
    <xf numFmtId="164" fontId="6" fillId="2" borderId="21" xfId="0" applyNumberFormat="1" applyFont="1" applyFill="1" applyBorder="1" applyAlignment="1" applyProtection="1">
      <alignment horizontal="left"/>
    </xf>
    <xf numFmtId="164" fontId="6" fillId="2" borderId="2" xfId="0" applyNumberFormat="1" applyFont="1" applyFill="1" applyBorder="1" applyAlignment="1" applyProtection="1">
      <alignment horizontal="left"/>
    </xf>
    <xf numFmtId="164" fontId="6" fillId="2" borderId="45" xfId="0" applyNumberFormat="1" applyFont="1" applyFill="1" applyBorder="1" applyAlignment="1" applyProtection="1">
      <alignment horizontal="left"/>
    </xf>
    <xf numFmtId="165" fontId="16" fillId="2" borderId="21" xfId="0" applyNumberFormat="1" applyFont="1" applyFill="1" applyBorder="1" applyAlignment="1" applyProtection="1">
      <alignment horizontal="center" wrapText="1"/>
    </xf>
    <xf numFmtId="165" fontId="16" fillId="2" borderId="45" xfId="0" applyNumberFormat="1" applyFont="1" applyFill="1" applyBorder="1" applyAlignment="1" applyProtection="1">
      <alignment horizontal="center" wrapText="1"/>
    </xf>
    <xf numFmtId="0" fontId="6" fillId="2" borderId="21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left"/>
    </xf>
    <xf numFmtId="0" fontId="6" fillId="2" borderId="45" xfId="0" applyFont="1" applyFill="1" applyBorder="1" applyAlignment="1" applyProtection="1">
      <alignment horizontal="left"/>
    </xf>
    <xf numFmtId="164" fontId="10" fillId="4" borderId="65" xfId="0" applyNumberFormat="1" applyFont="1" applyFill="1" applyBorder="1" applyAlignment="1" applyProtection="1">
      <alignment horizontal="center" wrapText="1"/>
    </xf>
    <xf numFmtId="164" fontId="10" fillId="4" borderId="66" xfId="0" applyNumberFormat="1" applyFont="1" applyFill="1" applyBorder="1" applyAlignment="1" applyProtection="1">
      <alignment horizontal="center" wrapText="1"/>
    </xf>
    <xf numFmtId="4" fontId="10" fillId="4" borderId="67" xfId="0" applyNumberFormat="1" applyFont="1" applyFill="1" applyBorder="1" applyAlignment="1" applyProtection="1">
      <alignment horizontal="center" wrapText="1"/>
    </xf>
    <xf numFmtId="4" fontId="10" fillId="4" borderId="68" xfId="0" applyNumberFormat="1" applyFont="1" applyFill="1" applyBorder="1" applyAlignment="1" applyProtection="1">
      <alignment horizontal="center" wrapText="1"/>
    </xf>
    <xf numFmtId="0" fontId="10" fillId="4" borderId="67" xfId="0" applyFont="1" applyFill="1" applyBorder="1" applyAlignment="1" applyProtection="1">
      <alignment horizontal="center" wrapText="1"/>
    </xf>
    <xf numFmtId="0" fontId="10" fillId="4" borderId="68" xfId="0" applyFont="1" applyFill="1" applyBorder="1" applyAlignment="1" applyProtection="1">
      <alignment horizontal="center" wrapText="1"/>
    </xf>
    <xf numFmtId="4" fontId="10" fillId="4" borderId="69" xfId="0" applyNumberFormat="1" applyFont="1" applyFill="1" applyBorder="1" applyAlignment="1" applyProtection="1">
      <alignment horizontal="center" wrapText="1"/>
    </xf>
    <xf numFmtId="4" fontId="10" fillId="4" borderId="70" xfId="0" applyNumberFormat="1" applyFont="1" applyFill="1" applyBorder="1" applyAlignment="1" applyProtection="1">
      <alignment horizontal="center" wrapText="1"/>
    </xf>
    <xf numFmtId="0" fontId="10" fillId="4" borderId="39" xfId="0" applyFont="1" applyFill="1" applyBorder="1" applyAlignment="1" applyProtection="1">
      <alignment horizontal="center" wrapText="1"/>
    </xf>
    <xf numFmtId="0" fontId="10" fillId="4" borderId="0" xfId="0" applyFont="1" applyFill="1" applyBorder="1" applyAlignment="1" applyProtection="1">
      <alignment horizontal="center" wrapText="1"/>
    </xf>
    <xf numFmtId="0" fontId="10" fillId="4" borderId="33" xfId="0" applyFont="1" applyFill="1" applyBorder="1" applyAlignment="1" applyProtection="1">
      <alignment horizontal="center" wrapText="1"/>
    </xf>
    <xf numFmtId="0" fontId="7" fillId="4" borderId="17" xfId="0" applyFont="1" applyFill="1" applyBorder="1" applyAlignment="1" applyProtection="1">
      <alignment horizontal="right" wrapText="1"/>
      <protection hidden="1"/>
    </xf>
    <xf numFmtId="0" fontId="7" fillId="4" borderId="0" xfId="0" applyFont="1" applyFill="1" applyBorder="1" applyAlignment="1" applyProtection="1">
      <alignment horizontal="right" wrapText="1"/>
      <protection hidden="1"/>
    </xf>
    <xf numFmtId="0" fontId="8" fillId="4" borderId="35" xfId="0" applyFont="1" applyFill="1" applyBorder="1" applyAlignment="1" applyProtection="1">
      <alignment horizontal="right"/>
      <protection hidden="1"/>
    </xf>
    <xf numFmtId="0" fontId="8" fillId="4" borderId="33" xfId="0" applyFont="1" applyFill="1" applyBorder="1" applyAlignment="1" applyProtection="1">
      <alignment horizontal="right"/>
      <protection hidden="1"/>
    </xf>
    <xf numFmtId="0" fontId="10" fillId="4" borderId="39" xfId="0" applyFont="1" applyFill="1" applyBorder="1" applyAlignment="1" applyProtection="1">
      <alignment horizontal="right" wrapText="1"/>
    </xf>
    <xf numFmtId="0" fontId="10" fillId="4" borderId="0" xfId="0" applyFont="1" applyFill="1" applyBorder="1" applyAlignment="1" applyProtection="1">
      <alignment horizontal="right"/>
    </xf>
    <xf numFmtId="0" fontId="10" fillId="4" borderId="33" xfId="0" applyFont="1" applyFill="1" applyBorder="1" applyAlignment="1" applyProtection="1">
      <alignment horizontal="right"/>
    </xf>
    <xf numFmtId="0" fontId="10" fillId="4" borderId="40" xfId="0" applyFont="1" applyFill="1" applyBorder="1" applyAlignment="1" applyProtection="1">
      <alignment horizontal="right" wrapText="1"/>
    </xf>
    <xf numFmtId="0" fontId="10" fillId="4" borderId="16" xfId="0" applyFont="1" applyFill="1" applyBorder="1" applyAlignment="1" applyProtection="1">
      <alignment horizontal="right"/>
    </xf>
    <xf numFmtId="0" fontId="10" fillId="4" borderId="41" xfId="0" applyFont="1" applyFill="1" applyBorder="1" applyAlignment="1" applyProtection="1">
      <alignment horizontal="right"/>
    </xf>
    <xf numFmtId="0" fontId="10" fillId="4" borderId="34" xfId="0" applyFont="1" applyFill="1" applyBorder="1" applyAlignment="1" applyProtection="1">
      <alignment horizontal="right" wrapText="1"/>
    </xf>
    <xf numFmtId="0" fontId="10" fillId="4" borderId="17" xfId="0" applyFont="1" applyFill="1" applyBorder="1" applyAlignment="1" applyProtection="1">
      <alignment horizontal="right"/>
    </xf>
    <xf numFmtId="0" fontId="10" fillId="4" borderId="35" xfId="0" applyFont="1" applyFill="1" applyBorder="1" applyAlignment="1" applyProtection="1">
      <alignment horizontal="right"/>
    </xf>
    <xf numFmtId="0" fontId="10" fillId="4" borderId="56" xfId="0" applyFont="1" applyFill="1" applyBorder="1" applyAlignment="1" applyProtection="1">
      <alignment horizontal="right" wrapText="1"/>
    </xf>
    <xf numFmtId="0" fontId="10" fillId="4" borderId="57" xfId="0" applyFont="1" applyFill="1" applyBorder="1" applyAlignment="1" applyProtection="1">
      <alignment horizontal="right" wrapText="1"/>
    </xf>
    <xf numFmtId="0" fontId="10" fillId="4" borderId="58" xfId="0" applyFont="1" applyFill="1" applyBorder="1" applyAlignment="1" applyProtection="1">
      <alignment horizontal="right" wrapText="1"/>
    </xf>
    <xf numFmtId="0" fontId="10" fillId="4" borderId="59" xfId="0" applyFont="1" applyFill="1" applyBorder="1" applyAlignment="1" applyProtection="1">
      <alignment horizontal="right" wrapText="1"/>
    </xf>
    <xf numFmtId="0" fontId="10" fillId="4" borderId="60" xfId="0" applyFont="1" applyFill="1" applyBorder="1" applyAlignment="1" applyProtection="1">
      <alignment horizontal="right" wrapText="1"/>
    </xf>
    <xf numFmtId="0" fontId="10" fillId="4" borderId="61" xfId="0" applyFont="1" applyFill="1" applyBorder="1" applyAlignment="1" applyProtection="1">
      <alignment horizontal="right" wrapText="1"/>
    </xf>
    <xf numFmtId="0" fontId="10" fillId="4" borderId="62" xfId="0" applyFont="1" applyFill="1" applyBorder="1" applyAlignment="1" applyProtection="1">
      <alignment horizontal="right" wrapText="1"/>
    </xf>
    <xf numFmtId="0" fontId="10" fillId="4" borderId="63" xfId="0" applyFont="1" applyFill="1" applyBorder="1" applyAlignment="1" applyProtection="1">
      <alignment horizontal="right" wrapText="1"/>
    </xf>
    <xf numFmtId="0" fontId="10" fillId="4" borderId="64" xfId="0" applyFont="1" applyFill="1" applyBorder="1" applyAlignment="1" applyProtection="1">
      <alignment horizontal="right" wrapText="1"/>
    </xf>
    <xf numFmtId="0" fontId="10" fillId="4" borderId="0" xfId="0" applyFont="1" applyFill="1" applyBorder="1" applyAlignment="1" applyProtection="1">
      <alignment horizontal="right" wrapText="1"/>
    </xf>
    <xf numFmtId="0" fontId="10" fillId="4" borderId="33" xfId="0" applyFont="1" applyFill="1" applyBorder="1" applyAlignment="1" applyProtection="1">
      <alignment horizontal="right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6">
    <cellStyle name="cBMilliers" xfId="1"/>
    <cellStyle name="cBMilliers-" xfId="2"/>
    <cellStyle name="Lien hypertexte" xfId="3" builtinId="8"/>
    <cellStyle name="Milliers" xfId="4" builtinId="3"/>
    <cellStyle name="Normal" xfId="0" builtinId="0"/>
    <cellStyle name="Pourcentage" xfId="5" builtinId="5"/>
  </cellStyles>
  <dxfs count="9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33"/>
        </patternFill>
      </fill>
    </dxf>
    <dxf>
      <fill>
        <patternFill>
          <bgColor indexed="9"/>
        </patternFill>
      </fill>
    </dxf>
    <dxf>
      <fill>
        <patternFill>
          <bgColor indexed="34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6699"/>
      <rgbColor rgb="00CCCCFF"/>
      <rgbColor rgb="00FFFFCC"/>
      <rgbColor rgb="00CCFFFF"/>
      <rgbColor rgb="00660066"/>
      <rgbColor rgb="00FF8080"/>
      <rgbColor rgb="000066CC"/>
      <rgbColor rgb="00CCCCFF"/>
      <rgbColor rgb="00B0C4DE"/>
      <rgbColor rgb="00FFCCFF"/>
      <rgbColor rgb="00FF99FF"/>
      <rgbColor rgb="0099FFCC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26" fmlaLink="$W$2" fmlaRange="$W$3:$W$9" sel="4" val="0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CheckBox" fmlaLink="$I$12" lockText="1"/>
</file>

<file path=xl/ctrlProps/ctrlProp12.xml><?xml version="1.0" encoding="utf-8"?>
<formControlPr xmlns="http://schemas.microsoft.com/office/spreadsheetml/2009/9/main" objectType="CheckBox" fmlaLink="$I$15" lockText="1"/>
</file>

<file path=xl/ctrlProps/ctrlProp13.xml><?xml version="1.0" encoding="utf-8"?>
<formControlPr xmlns="http://schemas.microsoft.com/office/spreadsheetml/2009/9/main" objectType="Radio" checked="Checked" firstButton="1" fmlaLink="$I$27" lockText="1"/>
</file>

<file path=xl/ctrlProps/ctrlProp14.xml><?xml version="1.0" encoding="utf-8"?>
<formControlPr xmlns="http://schemas.microsoft.com/office/spreadsheetml/2009/9/main" objectType="Radio" lockText="1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Radio" lockText="1"/>
</file>

<file path=xl/ctrlProps/ctrlProp17.xml><?xml version="1.0" encoding="utf-8"?>
<formControlPr xmlns="http://schemas.microsoft.com/office/spreadsheetml/2009/9/main" objectType="Spin" dx="16" fmlaLink="$I$23" max="1000" page="10" val="507"/>
</file>

<file path=xl/ctrlProps/ctrlProp2.xml><?xml version="1.0" encoding="utf-8"?>
<formControlPr xmlns="http://schemas.microsoft.com/office/spreadsheetml/2009/9/main" objectType="Radio" firstButton="1" fmlaLink="$V$2" lockText="1"/>
</file>

<file path=xl/ctrlProps/ctrlProp3.xml><?xml version="1.0" encoding="utf-8"?>
<formControlPr xmlns="http://schemas.microsoft.com/office/spreadsheetml/2009/9/main" objectType="Radio" checked="Checked" lockText="1"/>
</file>

<file path=xl/ctrlProps/ctrlProp4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Radio" checked="Checked" firstButton="1" fmlaLink="$V$5" lockText="1"/>
</file>

<file path=xl/ctrlProps/ctrlProp6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GBox"/>
</file>

<file path=xl/ctrlProps/ctrlProp8.xml><?xml version="1.0" encoding="utf-8"?>
<formControlPr xmlns="http://schemas.microsoft.com/office/spreadsheetml/2009/9/main" objectType="GBox"/>
</file>

<file path=xl/ctrlProps/ctrlProp9.xml><?xml version="1.0" encoding="utf-8"?>
<formControlPr xmlns="http://schemas.microsoft.com/office/spreadsheetml/2009/9/main" objectType="Radio" checked="Checked" firstButton="1" fmlaLink="$I$9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banque.com/?go=jxtamm30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6</xdr:row>
      <xdr:rowOff>93345</xdr:rowOff>
    </xdr:from>
    <xdr:to>
      <xdr:col>9</xdr:col>
      <xdr:colOff>367670</xdr:colOff>
      <xdr:row>7</xdr:row>
      <xdr:rowOff>133547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771775" y="1076325"/>
          <a:ext cx="2619375" cy="209550"/>
        </a:xfrm>
        <a:prstGeom prst="rect">
          <a:avLst/>
        </a:prstGeom>
        <a:solidFill>
          <a:srgbClr val="FFFFFF">
            <a:alpha val="50000"/>
          </a:srgbClr>
        </a:solidFill>
        <a:ln w="19050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fr-FR" sz="1100" b="1" i="0" u="none" strike="noStrike" baseline="0">
              <a:solidFill>
                <a:srgbClr val="800000"/>
              </a:solidFill>
              <a:latin typeface="Arial"/>
              <a:cs typeface="Arial"/>
            </a:rPr>
            <a:t>JxTamm v3.0</a:t>
          </a:r>
          <a:r>
            <a:rPr lang="fr-FR" sz="1100" b="1" i="0" u="none" strike="noStrike" baseline="0">
              <a:solidFill>
                <a:srgbClr val="666699"/>
              </a:solidFill>
              <a:latin typeface="Arial"/>
              <a:cs typeface="Arial"/>
            </a:rPr>
            <a:t> </a:t>
          </a:r>
          <a:r>
            <a:rPr lang="fr-FR" sz="1000" b="1" i="0" u="sng" strike="noStrike" baseline="0">
              <a:solidFill>
                <a:srgbClr val="0000FF"/>
              </a:solidFill>
              <a:latin typeface="Arial"/>
              <a:cs typeface="Arial"/>
            </a:rPr>
            <a:t>www.cbanque.com</a:t>
          </a:r>
        </a:p>
      </xdr:txBody>
    </xdr:sp>
    <xdr:clientData/>
  </xdr:twoCellAnchor>
  <xdr:twoCellAnchor>
    <xdr:from>
      <xdr:col>7</xdr:col>
      <xdr:colOff>169545</xdr:colOff>
      <xdr:row>0</xdr:row>
      <xdr:rowOff>0</xdr:rowOff>
    </xdr:from>
    <xdr:to>
      <xdr:col>11</xdr:col>
      <xdr:colOff>264795</xdr:colOff>
      <xdr:row>0</xdr:row>
      <xdr:rowOff>152400</xdr:rowOff>
    </xdr:to>
    <xdr:sp macro="" textlink="">
      <xdr:nvSpPr>
        <xdr:cNvPr id="1228" name="Text Box 204"/>
        <xdr:cNvSpPr txBox="1">
          <a:spLocks noChangeArrowheads="1"/>
        </xdr:cNvSpPr>
      </xdr:nvSpPr>
      <xdr:spPr bwMode="auto">
        <a:xfrm>
          <a:off x="4333875" y="0"/>
          <a:ext cx="21526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Version réservée à un usage privé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4</xdr:row>
          <xdr:rowOff>160020</xdr:rowOff>
        </xdr:from>
        <xdr:to>
          <xdr:col>9</xdr:col>
          <xdr:colOff>91440</xdr:colOff>
          <xdr:row>6</xdr:row>
          <xdr:rowOff>30480</xdr:rowOff>
        </xdr:to>
        <xdr:sp macro="" textlink="">
          <xdr:nvSpPr>
            <xdr:cNvPr id="1072" name="Drop Down 48" descr="Périodicité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</xdr:row>
          <xdr:rowOff>30480</xdr:rowOff>
        </xdr:from>
        <xdr:to>
          <xdr:col>2</xdr:col>
          <xdr:colOff>647700</xdr:colOff>
          <xdr:row>6</xdr:row>
          <xdr:rowOff>91440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actuariel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624840</xdr:colOff>
          <xdr:row>5</xdr:row>
          <xdr:rowOff>30480</xdr:rowOff>
        </xdr:from>
        <xdr:to>
          <xdr:col>3</xdr:col>
          <xdr:colOff>640080</xdr:colOff>
          <xdr:row>6</xdr:row>
          <xdr:rowOff>91440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proportionnel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22860</xdr:rowOff>
        </xdr:from>
        <xdr:to>
          <xdr:col>3</xdr:col>
          <xdr:colOff>670560</xdr:colOff>
          <xdr:row>6</xdr:row>
          <xdr:rowOff>106680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518160</xdr:colOff>
          <xdr:row>4</xdr:row>
          <xdr:rowOff>45720</xdr:rowOff>
        </xdr:from>
        <xdr:to>
          <xdr:col>12</xdr:col>
          <xdr:colOff>251460</xdr:colOff>
          <xdr:row>5</xdr:row>
          <xdr:rowOff>106680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simple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243840</xdr:colOff>
          <xdr:row>4</xdr:row>
          <xdr:rowOff>45720</xdr:rowOff>
        </xdr:from>
        <xdr:to>
          <xdr:col>12</xdr:col>
          <xdr:colOff>708660</xdr:colOff>
          <xdr:row>5</xdr:row>
          <xdr:rowOff>106680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total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502920</xdr:colOff>
          <xdr:row>4</xdr:row>
          <xdr:rowOff>30480</xdr:rowOff>
        </xdr:from>
        <xdr:to>
          <xdr:col>12</xdr:col>
          <xdr:colOff>739140</xdr:colOff>
          <xdr:row>5</xdr:row>
          <xdr:rowOff>121920</xdr:rowOff>
        </xdr:to>
        <xdr:sp macro="" textlink="">
          <xdr:nvSpPr>
            <xdr:cNvPr id="1085" name="Group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5</xdr:row>
          <xdr:rowOff>76200</xdr:rowOff>
        </xdr:from>
        <xdr:to>
          <xdr:col>6</xdr:col>
          <xdr:colOff>198120</xdr:colOff>
          <xdr:row>7</xdr:row>
          <xdr:rowOff>68580</xdr:rowOff>
        </xdr:to>
        <xdr:sp macro="" textlink="">
          <xdr:nvSpPr>
            <xdr:cNvPr id="3075" name="Group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373380</xdr:colOff>
          <xdr:row>5</xdr:row>
          <xdr:rowOff>121920</xdr:rowOff>
        </xdr:from>
        <xdr:to>
          <xdr:col>3</xdr:col>
          <xdr:colOff>388620</xdr:colOff>
          <xdr:row>7</xdr:row>
          <xdr:rowOff>30480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Remboursement d'échéance fixe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701040</xdr:colOff>
          <xdr:row>5</xdr:row>
          <xdr:rowOff>121920</xdr:rowOff>
        </xdr:from>
        <xdr:to>
          <xdr:col>6</xdr:col>
          <xdr:colOff>22860</xdr:colOff>
          <xdr:row>7</xdr:row>
          <xdr:rowOff>7620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Remboursement du capital constant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11</xdr:row>
          <xdr:rowOff>60960</xdr:rowOff>
        </xdr:from>
        <xdr:to>
          <xdr:col>3</xdr:col>
          <xdr:colOff>106680</xdr:colOff>
          <xdr:row>12</xdr:row>
          <xdr:rowOff>121920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Limiter la durée d'amortissement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14</xdr:row>
          <xdr:rowOff>22860</xdr:rowOff>
        </xdr:from>
        <xdr:to>
          <xdr:col>3</xdr:col>
          <xdr:colOff>861060</xdr:colOff>
          <xdr:row>15</xdr:row>
          <xdr:rowOff>76200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Rembourser le capital restant à cette limite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24</xdr:row>
          <xdr:rowOff>7620</xdr:rowOff>
        </xdr:from>
        <xdr:to>
          <xdr:col>4</xdr:col>
          <xdr:colOff>60960</xdr:colOff>
          <xdr:row>25</xdr:row>
          <xdr:rowOff>68580</xdr:rowOff>
        </xdr:to>
        <xdr:sp macro="" textlink="">
          <xdr:nvSpPr>
            <xdr:cNvPr id="3081" name="Option Button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1- Échéance standard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25</xdr:row>
          <xdr:rowOff>91440</xdr:rowOff>
        </xdr:from>
        <xdr:to>
          <xdr:col>5</xdr:col>
          <xdr:colOff>358140</xdr:colOff>
          <xdr:row>26</xdr:row>
          <xdr:rowOff>144780</xdr:rowOff>
        </xdr:to>
        <xdr:sp macro="" textlink="">
          <xdr:nvSpPr>
            <xdr:cNvPr id="3082" name="Option Button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2- Échéance avec intérêts proportionnels à la durée réelle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739140</xdr:colOff>
          <xdr:row>23</xdr:row>
          <xdr:rowOff>91440</xdr:rowOff>
        </xdr:from>
        <xdr:to>
          <xdr:col>5</xdr:col>
          <xdr:colOff>617220</xdr:colOff>
          <xdr:row>30</xdr:row>
          <xdr:rowOff>91440</xdr:rowOff>
        </xdr:to>
        <xdr:sp macro="" textlink="">
          <xdr:nvSpPr>
            <xdr:cNvPr id="3088" name="Group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27</xdr:row>
          <xdr:rowOff>7620</xdr:rowOff>
        </xdr:from>
        <xdr:to>
          <xdr:col>4</xdr:col>
          <xdr:colOff>182880</xdr:colOff>
          <xdr:row>28</xdr:row>
          <xdr:rowOff>68580</xdr:rowOff>
        </xdr:to>
        <xdr:sp macro="" textlink="">
          <xdr:nvSpPr>
            <xdr:cNvPr id="3089" name="Option Button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3- Échéance avec montants forcés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830580</xdr:colOff>
          <xdr:row>21</xdr:row>
          <xdr:rowOff>129540</xdr:rowOff>
        </xdr:from>
        <xdr:to>
          <xdr:col>4</xdr:col>
          <xdr:colOff>144780</xdr:colOff>
          <xdr:row>23</xdr:row>
          <xdr:rowOff>68580</xdr:rowOff>
        </xdr:to>
        <xdr:sp macro="" textlink="">
          <xdr:nvSpPr>
            <xdr:cNvPr id="3090" name="Spinner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indexed="22"/>
  </sheetPr>
  <dimension ref="A1:AA449"/>
  <sheetViews>
    <sheetView showGridLines="0" workbookViewId="0">
      <pane ySplit="13" topLeftCell="A14" activePane="bottomLeft" state="frozen"/>
      <selection pane="bottomLeft" activeCell="Y15" sqref="Y15:Y18"/>
    </sheetView>
  </sheetViews>
  <sheetFormatPr baseColWidth="10" defaultColWidth="11.44140625" defaultRowHeight="13.2" x14ac:dyDescent="0.25"/>
  <cols>
    <col min="1" max="1" width="1.88671875" style="10" customWidth="1"/>
    <col min="2" max="2" width="11.44140625" style="11"/>
    <col min="3" max="3" width="12" style="12" customWidth="1"/>
    <col min="4" max="4" width="11.6640625" style="10" bestFit="1" customWidth="1"/>
    <col min="5" max="6" width="11.44140625" style="12"/>
    <col min="7" max="7" width="2.6640625" style="10" customWidth="1"/>
    <col min="8" max="8" width="7.6640625" style="10" customWidth="1"/>
    <col min="9" max="9" width="5.33203125" style="10" customWidth="1"/>
    <col min="10" max="10" width="6.33203125" style="32" customWidth="1"/>
    <col min="11" max="11" width="11.5546875" style="10" bestFit="1" customWidth="1"/>
    <col min="12" max="12" width="11.88671875" style="10" customWidth="1"/>
    <col min="13" max="13" width="11.44140625" style="10"/>
    <col min="14" max="14" width="12.109375" style="10" customWidth="1"/>
    <col min="15" max="15" width="11.44140625" style="10"/>
    <col min="16" max="16" width="12.5546875" style="10" customWidth="1"/>
    <col min="17" max="17" width="4.33203125" style="10" customWidth="1"/>
    <col min="18" max="18" width="11.33203125" style="19" hidden="1" customWidth="1"/>
    <col min="19" max="19" width="15.44140625" style="20" hidden="1" customWidth="1"/>
    <col min="20" max="20" width="10.33203125" style="10" hidden="1" customWidth="1"/>
    <col min="21" max="23" width="13.6640625" style="10" hidden="1" customWidth="1"/>
    <col min="24" max="16384" width="11.44140625" style="10"/>
  </cols>
  <sheetData>
    <row r="1" spans="1:27" ht="13.8" thickBot="1" x14ac:dyDescent="0.3">
      <c r="D1" s="13"/>
      <c r="F1" s="14"/>
      <c r="H1" s="15"/>
      <c r="I1" s="15"/>
      <c r="J1" s="16"/>
      <c r="K1" s="17"/>
      <c r="L1" s="18"/>
      <c r="M1" s="13"/>
      <c r="N1" s="13"/>
      <c r="O1" s="13"/>
      <c r="P1" s="13"/>
      <c r="Q1" s="13"/>
      <c r="S1" s="92">
        <f>IF(ISERROR(Avancé!D3),2,Avancé!D3)</f>
        <v>0</v>
      </c>
      <c r="T1" s="45">
        <f>IF(Periodicite="M",12)+IF(Periodicite="T",4)+IF(Periodicite="S",2)+IF(Periodicite="A",1)+IF(Periodicite="H",52)+IF(Periodicite="Q",26)+IF(Periodicite="B",24)</f>
        <v>1</v>
      </c>
      <c r="U1" s="48" t="s">
        <v>2</v>
      </c>
      <c r="V1" s="109" t="s">
        <v>70</v>
      </c>
      <c r="W1" s="95" t="s">
        <v>69</v>
      </c>
    </row>
    <row r="2" spans="1:27" ht="12.75" customHeight="1" x14ac:dyDescent="0.25">
      <c r="B2" s="127" t="s">
        <v>81</v>
      </c>
      <c r="C2" s="128"/>
      <c r="D2" s="129"/>
      <c r="E2" s="130"/>
      <c r="F2" s="130"/>
      <c r="G2" s="129"/>
      <c r="H2" s="129"/>
      <c r="I2" s="129"/>
      <c r="J2" s="131"/>
      <c r="K2" s="132" t="s">
        <v>68</v>
      </c>
      <c r="L2" s="129"/>
      <c r="M2" s="133"/>
      <c r="N2" s="132" t="s">
        <v>4</v>
      </c>
      <c r="O2" s="134"/>
      <c r="P2" s="131"/>
      <c r="Q2" s="13"/>
      <c r="S2" s="92" t="b">
        <f>IF(ISERROR(Avancé!I9),TRUE,IF(Avancé!I9=1,TRUE,FALSE))</f>
        <v>1</v>
      </c>
      <c r="T2" s="45">
        <f>T3*NbEchAn/12</f>
        <v>7</v>
      </c>
      <c r="U2" s="48" t="s">
        <v>3</v>
      </c>
      <c r="V2" s="108">
        <v>2</v>
      </c>
      <c r="W2" s="10">
        <v>4</v>
      </c>
    </row>
    <row r="3" spans="1:27" x14ac:dyDescent="0.25">
      <c r="B3" s="135"/>
      <c r="C3" s="136" t="s">
        <v>66</v>
      </c>
      <c r="D3" s="182">
        <v>40000</v>
      </c>
      <c r="E3" s="136" t="s">
        <v>61</v>
      </c>
      <c r="F3" s="183">
        <v>7</v>
      </c>
      <c r="G3" s="137" t="s">
        <v>64</v>
      </c>
      <c r="H3" s="138"/>
      <c r="I3" s="138"/>
      <c r="J3" s="139"/>
      <c r="K3" s="140" t="s">
        <v>18</v>
      </c>
      <c r="L3" s="141"/>
      <c r="M3" s="185"/>
      <c r="N3" s="229" t="s">
        <v>21</v>
      </c>
      <c r="O3" s="230"/>
      <c r="P3" s="142">
        <f>MAX(K14:K447)</f>
        <v>48731</v>
      </c>
      <c r="Q3" s="13"/>
      <c r="R3" s="54"/>
      <c r="S3" s="92">
        <f>IF(ISERROR(Avancé!D17),99999,Avancé!D17)</f>
        <v>99999</v>
      </c>
      <c r="T3" s="45">
        <f>F3*12+F4</f>
        <v>84</v>
      </c>
      <c r="U3" s="48" t="s">
        <v>33</v>
      </c>
      <c r="V3" s="108" t="b">
        <f>V2=1</f>
        <v>0</v>
      </c>
      <c r="W3" s="10" t="s">
        <v>28</v>
      </c>
    </row>
    <row r="4" spans="1:27" ht="13.8" thickBot="1" x14ac:dyDescent="0.3">
      <c r="B4" s="135"/>
      <c r="C4" s="143"/>
      <c r="D4" s="138"/>
      <c r="E4" s="144" t="s">
        <v>63</v>
      </c>
      <c r="F4" s="183">
        <v>0</v>
      </c>
      <c r="G4" s="137" t="s">
        <v>39</v>
      </c>
      <c r="H4" s="138"/>
      <c r="I4" s="138"/>
      <c r="J4" s="139"/>
      <c r="K4" s="145" t="s">
        <v>19</v>
      </c>
      <c r="L4" s="146"/>
      <c r="M4" s="186"/>
      <c r="N4" s="229" t="s">
        <v>20</v>
      </c>
      <c r="O4" s="230"/>
      <c r="P4" s="147">
        <f>MAX(H14:H447)</f>
        <v>8</v>
      </c>
      <c r="Q4" s="13"/>
      <c r="S4" s="92">
        <f>IF(ISERROR(Avancé!E17),99999,Avancé!E17)</f>
        <v>99999</v>
      </c>
      <c r="T4" s="51">
        <f>IF(TauxActuariel,((D5+1)^(1/NbEchAn))-1,D5/NbEchAn)</f>
        <v>0.04</v>
      </c>
      <c r="U4" s="49" t="s">
        <v>1</v>
      </c>
      <c r="V4" s="110" t="s">
        <v>34</v>
      </c>
      <c r="W4" s="10" t="s">
        <v>56</v>
      </c>
    </row>
    <row r="5" spans="1:27" x14ac:dyDescent="0.25">
      <c r="B5" s="135"/>
      <c r="C5" s="136" t="s">
        <v>65</v>
      </c>
      <c r="D5" s="189">
        <v>0.04</v>
      </c>
      <c r="E5" s="143"/>
      <c r="F5" s="148" t="s">
        <v>67</v>
      </c>
      <c r="G5" s="149"/>
      <c r="H5" s="149" t="s">
        <v>62</v>
      </c>
      <c r="I5" s="149"/>
      <c r="J5" s="150"/>
      <c r="K5" s="132" t="s">
        <v>34</v>
      </c>
      <c r="L5" s="129"/>
      <c r="M5" s="133"/>
      <c r="N5" s="229" t="s">
        <v>15</v>
      </c>
      <c r="O5" s="230"/>
      <c r="P5" s="179">
        <f>SUM(M14:M447)</f>
        <v>6651</v>
      </c>
      <c r="Q5" s="13"/>
      <c r="S5" s="93">
        <f>IF(1&lt;=NoEchMaxi,
IF(ISERROR(Avancé!D37),ROUND(L15*R15,NbDeci),Avancé!D37),
0)</f>
        <v>1600</v>
      </c>
      <c r="T5" s="52">
        <f>0+IF(Periodicite="M",1)+IF(Periodicite="T",3)+IF(Periodicite="S",6)+IF(Periodicite="A",12)+IF(Periodicite="B",0.5)</f>
        <v>12</v>
      </c>
      <c r="U5" s="50" t="s">
        <v>29</v>
      </c>
      <c r="V5" s="106">
        <v>1</v>
      </c>
      <c r="W5" s="10" t="s">
        <v>57</v>
      </c>
    </row>
    <row r="6" spans="1:27" x14ac:dyDescent="0.25">
      <c r="B6" s="135"/>
      <c r="C6" s="143"/>
      <c r="D6" s="138"/>
      <c r="E6" s="143"/>
      <c r="F6" s="184">
        <v>46174</v>
      </c>
      <c r="G6" s="138"/>
      <c r="H6" s="141"/>
      <c r="I6" s="141"/>
      <c r="J6" s="151"/>
      <c r="K6" s="152"/>
      <c r="L6" s="138"/>
      <c r="M6" s="147"/>
      <c r="N6" s="229" t="s">
        <v>16</v>
      </c>
      <c r="O6" s="230"/>
      <c r="P6" s="179">
        <f>SUM(N14:N447)-SUMIF(C14:C447,"&lt;0")</f>
        <v>40000</v>
      </c>
      <c r="Q6" s="13"/>
      <c r="S6" s="93">
        <f>IF(1&gt;NoEchMaxi,
0,
IF(ISERROR(Avancé!E37),
   IF(1&lt;=Différé,IF(DiffTotal,-INT1E,0),IF(1&gt;=NoEchRemb,L15,IF(S15-(M15*EchFIXE)&gt;L15-2,L15,S15-(M15*EchFIXE))))+C15,
   Avancé!E37))</f>
        <v>5064</v>
      </c>
      <c r="T6" s="53">
        <f>0+IF(Periodicite="H",7)+IF(Periodicite="Q",14)</f>
        <v>0</v>
      </c>
      <c r="U6" s="50" t="s">
        <v>30</v>
      </c>
      <c r="V6" s="106" t="b">
        <f>IF(Différé&gt;0,V5=1,FALSE)</f>
        <v>0</v>
      </c>
      <c r="W6" s="10" t="s">
        <v>58</v>
      </c>
    </row>
    <row r="7" spans="1:27" x14ac:dyDescent="0.25">
      <c r="B7" s="153"/>
      <c r="C7" s="143"/>
      <c r="D7" s="138"/>
      <c r="E7" s="143"/>
      <c r="F7" s="143"/>
      <c r="G7" s="138"/>
      <c r="H7" s="138"/>
      <c r="I7" s="138"/>
      <c r="J7" s="139"/>
      <c r="K7" s="140" t="s">
        <v>71</v>
      </c>
      <c r="L7" s="138"/>
      <c r="M7" s="187">
        <v>0</v>
      </c>
      <c r="N7" s="229" t="s">
        <v>5</v>
      </c>
      <c r="O7" s="230"/>
      <c r="P7" s="179">
        <f>SUM(O14:O447)</f>
        <v>0</v>
      </c>
      <c r="Q7" s="13"/>
      <c r="S7" s="94">
        <f>IF(ISERROR(Avancé!C37),
IF(Ijour=0,MIN(DATE(YEAR(DebAmort),MONTH(DebAmort)-MoisD-Imois,Jour2),DATE(YEAR(DebAmort),MONTH(DebAmort)-MoisD+1-Imois,0)),DATE(YEAR(DebAmort),MONTH(DebAmort),Jour1-Ijour)),
Avancé!C37)</f>
        <v>45809</v>
      </c>
      <c r="T7" s="53">
        <f>DAY(DebAmort)</f>
        <v>1</v>
      </c>
      <c r="U7" s="50" t="s">
        <v>31</v>
      </c>
      <c r="V7" s="106" t="b">
        <f>IF(Différé&gt;0,V5=2,FALSE)</f>
        <v>0</v>
      </c>
      <c r="W7" s="10" t="s">
        <v>59</v>
      </c>
    </row>
    <row r="8" spans="1:27" ht="13.8" thickBot="1" x14ac:dyDescent="0.3">
      <c r="B8" s="154"/>
      <c r="C8" s="101" t="str">
        <f>IF(EchFIXE,"Montant échéance fixe :","Capital / échéance :")</f>
        <v>Montant échéance fixe :</v>
      </c>
      <c r="D8" s="181">
        <f>IF(OR(D5=0,NOT(EchFIXE)),ROUND(MtEmprunt/NbEch,NbDeci),ROUND(MtEmprunt*TxPer/(1-((1+TxPer)^-NbEch)),NbDeci))</f>
        <v>6664</v>
      </c>
      <c r="E8" s="155"/>
      <c r="F8" s="155"/>
      <c r="G8" s="156"/>
      <c r="H8" s="156"/>
      <c r="I8" s="156"/>
      <c r="J8" s="157"/>
      <c r="K8" s="145" t="s">
        <v>32</v>
      </c>
      <c r="L8" s="156"/>
      <c r="M8" s="188">
        <v>40000</v>
      </c>
      <c r="N8" s="231" t="s">
        <v>17</v>
      </c>
      <c r="O8" s="232"/>
      <c r="P8" s="180">
        <f>SUM(P5:P7)</f>
        <v>46651</v>
      </c>
      <c r="Q8" s="13"/>
      <c r="T8" s="53">
        <f>IF(Periodicite="B",IF(T7&gt;15,MIN(T7-15,15),T7+15),T7)</f>
        <v>1</v>
      </c>
      <c r="U8" s="50" t="s">
        <v>35</v>
      </c>
      <c r="V8" s="107">
        <f>M7*NbEchAn/12</f>
        <v>0</v>
      </c>
      <c r="W8" s="10" t="s">
        <v>55</v>
      </c>
    </row>
    <row r="9" spans="1:27" ht="13.8" thickBot="1" x14ac:dyDescent="0.3">
      <c r="B9" s="96"/>
      <c r="C9" s="99"/>
      <c r="D9" s="96"/>
      <c r="E9" s="98"/>
      <c r="F9" s="100"/>
      <c r="G9" s="96"/>
      <c r="H9" s="97"/>
      <c r="I9" s="97"/>
      <c r="J9" s="97"/>
      <c r="K9" s="96"/>
      <c r="L9" s="96"/>
      <c r="M9" s="96"/>
      <c r="N9" s="96"/>
      <c r="O9" s="96"/>
      <c r="P9" s="96"/>
      <c r="Q9" s="21"/>
      <c r="T9" s="53">
        <f>IF(Jour2&lt;Jour1,1,0)</f>
        <v>0</v>
      </c>
      <c r="U9" s="50" t="s">
        <v>36</v>
      </c>
      <c r="V9" s="111" t="s">
        <v>72</v>
      </c>
      <c r="W9" s="10" t="s">
        <v>60</v>
      </c>
    </row>
    <row r="10" spans="1:27" ht="13.8" thickBot="1" x14ac:dyDescent="0.3">
      <c r="B10" s="210" t="s">
        <v>9</v>
      </c>
      <c r="C10" s="211"/>
      <c r="D10" s="211"/>
      <c r="E10" s="211"/>
      <c r="F10" s="212"/>
      <c r="H10" s="215" t="s">
        <v>6</v>
      </c>
      <c r="I10" s="216"/>
      <c r="J10" s="216"/>
      <c r="K10" s="216"/>
      <c r="L10" s="216"/>
      <c r="M10" s="216"/>
      <c r="N10" s="216"/>
      <c r="O10" s="216"/>
      <c r="P10" s="217"/>
      <c r="Q10" s="1"/>
      <c r="R10" s="213" t="s">
        <v>24</v>
      </c>
      <c r="S10" s="214"/>
      <c r="V10" s="112">
        <f>D3</f>
        <v>40000</v>
      </c>
      <c r="W10" s="105" t="str">
        <f>UPPER(LEFT(INDEX(W3:W9,W2,1)))</f>
        <v>A</v>
      </c>
    </row>
    <row r="11" spans="1:27" x14ac:dyDescent="0.25">
      <c r="B11" s="40">
        <f>COUNTIF(B15:B447,"&gt;0")</f>
        <v>0</v>
      </c>
      <c r="C11" s="41">
        <f>COUNTIF(C15:C447,"&gt;0")+COUNTIF(C15:C447,"&lt;0")</f>
        <v>0</v>
      </c>
      <c r="D11" s="41">
        <f>COUNTIF(D15:D447,"&gt;0")</f>
        <v>0</v>
      </c>
      <c r="E11" s="41">
        <f>COUNTIF(E15:E447,"&gt;0")</f>
        <v>0</v>
      </c>
      <c r="F11" s="42">
        <f>COUNTIF(F14:F447,"&gt;0")</f>
        <v>0</v>
      </c>
      <c r="H11" s="102"/>
      <c r="I11" s="226" t="s">
        <v>22</v>
      </c>
      <c r="J11" s="124"/>
      <c r="K11" s="233" t="s">
        <v>12</v>
      </c>
      <c r="L11" s="248" t="s">
        <v>7</v>
      </c>
      <c r="M11" s="242" t="s">
        <v>11</v>
      </c>
      <c r="N11" s="233" t="s">
        <v>8</v>
      </c>
      <c r="O11" s="233" t="s">
        <v>13</v>
      </c>
      <c r="P11" s="245" t="s">
        <v>23</v>
      </c>
      <c r="Q11" s="1"/>
      <c r="R11" s="239" t="s">
        <v>1</v>
      </c>
      <c r="S11" s="236" t="s">
        <v>0</v>
      </c>
      <c r="V11" s="112">
        <f>INDEX(L15:L996,Différé+1,1)</f>
        <v>40000</v>
      </c>
    </row>
    <row r="12" spans="1:27" ht="12.75" customHeight="1" x14ac:dyDescent="0.25">
      <c r="B12" s="218" t="s">
        <v>10</v>
      </c>
      <c r="C12" s="220" t="s">
        <v>14</v>
      </c>
      <c r="D12" s="222" t="s">
        <v>27</v>
      </c>
      <c r="E12" s="220" t="s">
        <v>26</v>
      </c>
      <c r="F12" s="224" t="s">
        <v>25</v>
      </c>
      <c r="G12" s="22"/>
      <c r="H12" s="103" t="s">
        <v>78</v>
      </c>
      <c r="I12" s="227"/>
      <c r="J12" s="125" t="s">
        <v>77</v>
      </c>
      <c r="K12" s="234"/>
      <c r="L12" s="249"/>
      <c r="M12" s="243"/>
      <c r="N12" s="251"/>
      <c r="O12" s="251"/>
      <c r="P12" s="246"/>
      <c r="Q12" s="2"/>
      <c r="R12" s="240"/>
      <c r="S12" s="237"/>
      <c r="V12" s="113">
        <f>IF(DiffTotal,V11,V10)</f>
        <v>40000</v>
      </c>
      <c r="AA12" s="195"/>
    </row>
    <row r="13" spans="1:27" ht="12.75" customHeight="1" thickBot="1" x14ac:dyDescent="0.3">
      <c r="A13" s="22"/>
      <c r="B13" s="219"/>
      <c r="C13" s="221"/>
      <c r="D13" s="223"/>
      <c r="E13" s="221"/>
      <c r="F13" s="225"/>
      <c r="G13" s="22"/>
      <c r="H13" s="104" t="s">
        <v>79</v>
      </c>
      <c r="I13" s="228"/>
      <c r="J13" s="126"/>
      <c r="K13" s="235"/>
      <c r="L13" s="250"/>
      <c r="M13" s="244"/>
      <c r="N13" s="252"/>
      <c r="O13" s="252"/>
      <c r="P13" s="247"/>
      <c r="Q13" s="2"/>
      <c r="R13" s="241"/>
      <c r="S13" s="238"/>
    </row>
    <row r="14" spans="1:27" s="22" customFormat="1" ht="13.5" customHeight="1" thickBot="1" x14ac:dyDescent="0.3">
      <c r="B14" s="46"/>
      <c r="C14" s="173">
        <f>IF(M8&gt;0,-M8,-D3)</f>
        <v>-40000</v>
      </c>
      <c r="D14" s="209" t="s">
        <v>32</v>
      </c>
      <c r="E14" s="209"/>
      <c r="F14" s="158"/>
      <c r="G14" s="47"/>
      <c r="H14" s="43">
        <v>0</v>
      </c>
      <c r="I14" s="122"/>
      <c r="J14" s="123">
        <f t="shared" ref="J14:J78" si="0">IF(ISNUMBER(K14),YEAR(K14),"")</f>
        <v>2025</v>
      </c>
      <c r="K14" s="44">
        <f>DATDB</f>
        <v>45809</v>
      </c>
      <c r="L14" s="160">
        <v>0</v>
      </c>
      <c r="M14" s="161"/>
      <c r="N14" s="160">
        <f>C14</f>
        <v>-40000</v>
      </c>
      <c r="O14" s="160">
        <f>F14</f>
        <v>0</v>
      </c>
      <c r="P14" s="162">
        <f>SUM(M14:O14)</f>
        <v>-40000</v>
      </c>
      <c r="Q14" s="2"/>
      <c r="R14" s="39"/>
      <c r="S14" s="38"/>
    </row>
    <row r="15" spans="1:27" s="22" customFormat="1" ht="12.75" customHeight="1" x14ac:dyDescent="0.25">
      <c r="B15" s="23"/>
      <c r="C15" s="174"/>
      <c r="D15" s="25"/>
      <c r="E15" s="24"/>
      <c r="F15" s="159"/>
      <c r="G15" s="10"/>
      <c r="H15" s="5">
        <f>IF(L15=0,"",H14+1)</f>
        <v>1</v>
      </c>
      <c r="I15" s="7">
        <f t="shared" ref="I15:I78" si="1">IF(L15&gt;0,NbEch+Différé+1-H15,"")</f>
        <v>7</v>
      </c>
      <c r="J15" s="7">
        <f t="shared" si="0"/>
        <v>2026</v>
      </c>
      <c r="K15" s="35">
        <f>DATE(YEAR(DebAmort),MONTH(DebAmort),DAY(DebAmort))</f>
        <v>46174</v>
      </c>
      <c r="L15" s="163">
        <f>L14-N14</f>
        <v>40000</v>
      </c>
      <c r="M15" s="164">
        <f>INT1E</f>
        <v>1600</v>
      </c>
      <c r="N15" s="163">
        <f>CAP1E+C15</f>
        <v>5064</v>
      </c>
      <c r="O15" s="165">
        <f>IF(OR(L15=0,H15&gt;NoEchMaxi),0,ROUND(FraisF+FraisV*L15,NbDeci))+F15</f>
        <v>0</v>
      </c>
      <c r="P15" s="166">
        <f>SUM(M15:O15)</f>
        <v>6664</v>
      </c>
      <c r="Q15" s="1"/>
      <c r="R15" s="34">
        <f>IF(B15&gt;0,IF(TauxActuariel,((B15+1)^(1/NbEchAn))-1,B15/NbEchAn),TxPer)</f>
        <v>0.04</v>
      </c>
      <c r="S15" s="33">
        <f>IF(E15&gt;0,E15,IF(D15&gt;0,IF(AND(EchFIXE,R15&gt;0),ROUND((L15-C15)*R15/(1-((1+R15)^-D15)),NbDeci),ROUND(L15/D15,NbDeci)),MtEch))</f>
        <v>6664</v>
      </c>
      <c r="Y15" s="194">
        <f>3000*(1+2%)^15</f>
        <v>4037.6050149723878</v>
      </c>
    </row>
    <row r="16" spans="1:27" s="22" customFormat="1" ht="13.5" customHeight="1" x14ac:dyDescent="0.25">
      <c r="A16" s="10"/>
      <c r="B16" s="3"/>
      <c r="C16" s="175"/>
      <c r="D16" s="27"/>
      <c r="E16" s="26"/>
      <c r="F16" s="28"/>
      <c r="G16" s="10"/>
      <c r="H16" s="5">
        <f>IF(L16=0,"",H15+1)</f>
        <v>2</v>
      </c>
      <c r="I16" s="7">
        <f t="shared" si="1"/>
        <v>6</v>
      </c>
      <c r="J16" s="8">
        <f t="shared" si="0"/>
        <v>2027</v>
      </c>
      <c r="K16" s="36">
        <f>IF(L16=0,"",IF(Ijour=0,MIN(DATE(YEAR(DebAmort),MONTH(DebAmort)+MoisD+(H16-1)*Imois,Jour2),DATE(YEAR(DebAmort),MONTH(DebAmort)+MoisD+1+(H16-1)*Imois,0)),DATE(YEAR(DebAmort),MONTH(DebAmort),Jour1+(H16-1)*Ijour)))</f>
        <v>46539</v>
      </c>
      <c r="L16" s="167">
        <f>L15-N15</f>
        <v>34936</v>
      </c>
      <c r="M16" s="164">
        <f>IF(H16&lt;=NoEchMaxi,ROUND(L16*R16,NbDeci),0)</f>
        <v>1397</v>
      </c>
      <c r="N16" s="163">
        <f>IF(OR(H16&lt;=Différé,H16&gt;NoEchMaxi),IF(DiffTotal,-M16,0),IF(H16&gt;=NoEchRemb,L16,IF(S16-(M16*EchFIXE)&gt;L16-2,L16,S16-(M16*EchFIXE))))+C16</f>
        <v>5267</v>
      </c>
      <c r="O16" s="165">
        <f>IF(OR(L16=0,H16&gt;NoEchMaxi),0,ROUND(FraisF+FraisV*L16,NbDeci))+F16</f>
        <v>0</v>
      </c>
      <c r="P16" s="168">
        <f>SUM(M16:O16)</f>
        <v>6664</v>
      </c>
      <c r="Q16" s="1"/>
      <c r="R16" s="34">
        <f>IF(B16&gt;0,IF(TauxActuariel,((B16+1)^(1/NbEchAn))-1,B16/NbEchAn),R15)</f>
        <v>0.04</v>
      </c>
      <c r="S16" s="33">
        <f t="shared" ref="S16:S79" si="2">IF(E16&gt;0,E16,IF(D16&gt;0,IF(AND(EchFIXE,R16&gt;0),ROUND((L16-C16)*R16/(1-((1+R16)^-D16)),NbDeci),ROUND(L16/D16,NbDeci)),S15))</f>
        <v>6664</v>
      </c>
      <c r="Y16" s="197"/>
    </row>
    <row r="17" spans="2:25" x14ac:dyDescent="0.25">
      <c r="B17" s="3"/>
      <c r="C17" s="175"/>
      <c r="D17" s="27"/>
      <c r="E17" s="26"/>
      <c r="F17" s="28"/>
      <c r="H17" s="5">
        <f>IF(L17=0,"",H16+1)</f>
        <v>3</v>
      </c>
      <c r="I17" s="7">
        <f t="shared" si="1"/>
        <v>5</v>
      </c>
      <c r="J17" s="8">
        <f t="shared" si="0"/>
        <v>2028</v>
      </c>
      <c r="K17" s="36">
        <f>IF(L17=0,"",IF(Ijour=0,MIN(DATE(YEAR(DebAmort),MONTH(DebAmort)+(H17-1)*Imois,Jour1),DATE(YEAR(DebAmort),MONTH(DebAmort)+1+(H17-1)*Imois,0)),DATE(YEAR(DebAmort),MONTH(DebAmort),Jour1+(H17-1)*Ijour)))</f>
        <v>46905</v>
      </c>
      <c r="L17" s="167">
        <f>L16-N16</f>
        <v>29669</v>
      </c>
      <c r="M17" s="164">
        <f>IF(H17&lt;=NoEchMaxi,ROUND(L17*R17,NbDeci),0)</f>
        <v>1187</v>
      </c>
      <c r="N17" s="163">
        <f>IF(OR(H17&lt;=Différé,H17&gt;NoEchMaxi),IF(DiffTotal,-M17,0),IF(H17&gt;=NoEchRemb,L17,IF(S17-(M17*EchFIXE)&gt;L17-2,L17,S17-(M17*EchFIXE))))+C17</f>
        <v>5477</v>
      </c>
      <c r="O17" s="165">
        <f>IF(OR(L17=0,H17&gt;NoEchMaxi),0,ROUND(FraisF+FraisV*L17,NbDeci))+F17</f>
        <v>0</v>
      </c>
      <c r="P17" s="168">
        <f>SUM(M17:O17)</f>
        <v>6664</v>
      </c>
      <c r="Q17" s="1"/>
      <c r="R17" s="34">
        <f>IF(B17&gt;0,IF(TauxActuariel,((B17+1)^(1/NbEchAn))-1,B17/NbEchAn),R16)</f>
        <v>0.04</v>
      </c>
      <c r="S17" s="33">
        <f t="shared" si="2"/>
        <v>6664</v>
      </c>
      <c r="X17" s="22"/>
      <c r="Y17" s="197">
        <f>3000*(1+2%)^15</f>
        <v>4037.6050149723878</v>
      </c>
    </row>
    <row r="18" spans="2:25" x14ac:dyDescent="0.25">
      <c r="B18" s="3"/>
      <c r="C18" s="175"/>
      <c r="D18" s="27"/>
      <c r="E18" s="26"/>
      <c r="F18" s="28"/>
      <c r="H18" s="5">
        <f>IF(L18=0,"",H17+1)</f>
        <v>4</v>
      </c>
      <c r="I18" s="7">
        <f t="shared" si="1"/>
        <v>4</v>
      </c>
      <c r="J18" s="8">
        <f t="shared" si="0"/>
        <v>2029</v>
      </c>
      <c r="K18" s="36">
        <f>IF(L18=0,"",IF(Ijour=0,MIN(DATE(YEAR(DebAmort),MONTH(DebAmort)+MoisD+(H18-1)*Imois,Jour2),DATE(YEAR(DebAmort),MONTH(DebAmort)+MoisD+1+(H18-1)*Imois,0)),DATE(YEAR(DebAmort),MONTH(DebAmort),Jour1+(H18-1)*Ijour)))</f>
        <v>47270</v>
      </c>
      <c r="L18" s="167">
        <f t="shared" ref="L18:L81" si="3">L17-N17</f>
        <v>24192</v>
      </c>
      <c r="M18" s="164">
        <f t="shared" ref="M18:M81" si="4">IF(H18&lt;=NoEchMaxi,ROUND(L18*R18,NbDeci),0)</f>
        <v>968</v>
      </c>
      <c r="N18" s="163">
        <f t="shared" ref="N18:N81" si="5">IF(OR(H18&lt;=Différé,H18&gt;NoEchMaxi),IF(DiffTotal,-M18,0),IF(H18&gt;=NoEchRemb,L18,IF(S18-(M18*EchFIXE)&gt;L18-2,L18,S18-(M18*EchFIXE))))+C18</f>
        <v>5696</v>
      </c>
      <c r="O18" s="165">
        <f t="shared" ref="O18:O81" si="6">IF(OR(L18=0,H18&gt;NoEchMaxi),0,ROUND(FraisF+FraisV*L18,NbDeci))+F18</f>
        <v>0</v>
      </c>
      <c r="P18" s="168">
        <f t="shared" ref="P18:P81" si="7">SUM(M18:O18)</f>
        <v>6664</v>
      </c>
      <c r="Q18" s="1"/>
      <c r="R18" s="34">
        <f t="shared" ref="R18:R81" si="8">IF(B18&gt;0,IF(TauxActuariel,((B18+1)^(1/NbEchAn))-1,B18/NbEchAn),R17)</f>
        <v>0.04</v>
      </c>
      <c r="S18" s="33">
        <f t="shared" si="2"/>
        <v>6664</v>
      </c>
      <c r="X18" s="22"/>
      <c r="Y18" s="197">
        <f>3000*(1+2%)^15</f>
        <v>4037.6050149723878</v>
      </c>
    </row>
    <row r="19" spans="2:25" x14ac:dyDescent="0.25">
      <c r="B19" s="3"/>
      <c r="C19" s="175"/>
      <c r="D19" s="27"/>
      <c r="E19" s="26"/>
      <c r="F19" s="28"/>
      <c r="H19" s="5">
        <f t="shared" ref="H19:H82" si="9">IF(L19=0,"",H18+1)</f>
        <v>5</v>
      </c>
      <c r="I19" s="7">
        <f t="shared" si="1"/>
        <v>3</v>
      </c>
      <c r="J19" s="8">
        <f t="shared" si="0"/>
        <v>2030</v>
      </c>
      <c r="K19" s="36">
        <f>IF(L19=0,"",IF(Ijour=0,MIN(DATE(YEAR(DebAmort),MONTH(DebAmort)+(H19-1)*Imois,Jour1),DATE(YEAR(DebAmort),MONTH(DebAmort)+1+(H19-1)*Imois,0)),DATE(YEAR(DebAmort),MONTH(DebAmort),Jour1+(H19-1)*Ijour)))</f>
        <v>47635</v>
      </c>
      <c r="L19" s="167">
        <f t="shared" si="3"/>
        <v>18496</v>
      </c>
      <c r="M19" s="164">
        <f t="shared" si="4"/>
        <v>740</v>
      </c>
      <c r="N19" s="163">
        <f t="shared" si="5"/>
        <v>5924</v>
      </c>
      <c r="O19" s="165">
        <f t="shared" si="6"/>
        <v>0</v>
      </c>
      <c r="P19" s="168">
        <f t="shared" si="7"/>
        <v>6664</v>
      </c>
      <c r="Q19" s="1"/>
      <c r="R19" s="34">
        <f t="shared" si="8"/>
        <v>0.04</v>
      </c>
      <c r="S19" s="33">
        <f t="shared" si="2"/>
        <v>6664</v>
      </c>
      <c r="X19" s="22"/>
    </row>
    <row r="20" spans="2:25" x14ac:dyDescent="0.25">
      <c r="B20" s="3"/>
      <c r="C20" s="175"/>
      <c r="D20" s="27"/>
      <c r="E20" s="26"/>
      <c r="F20" s="28"/>
      <c r="H20" s="5">
        <f t="shared" si="9"/>
        <v>6</v>
      </c>
      <c r="I20" s="7">
        <f t="shared" si="1"/>
        <v>2</v>
      </c>
      <c r="J20" s="8">
        <f t="shared" si="0"/>
        <v>2031</v>
      </c>
      <c r="K20" s="36">
        <f>IF(L20=0,"",IF(Ijour=0,MIN(DATE(YEAR(DebAmort),MONTH(DebAmort)+MoisD+(H20-1)*Imois,Jour2),DATE(YEAR(DebAmort),MONTH(DebAmort)+MoisD+1+(H20-1)*Imois,0)),DATE(YEAR(DebAmort),MONTH(DebAmort),Jour1+(H20-1)*Ijour)))</f>
        <v>48000</v>
      </c>
      <c r="L20" s="167">
        <f t="shared" si="3"/>
        <v>12572</v>
      </c>
      <c r="M20" s="164">
        <f t="shared" si="4"/>
        <v>503</v>
      </c>
      <c r="N20" s="163">
        <f t="shared" si="5"/>
        <v>6161</v>
      </c>
      <c r="O20" s="165">
        <f t="shared" si="6"/>
        <v>0</v>
      </c>
      <c r="P20" s="168">
        <f t="shared" si="7"/>
        <v>6664</v>
      </c>
      <c r="Q20" s="1"/>
      <c r="R20" s="34">
        <f t="shared" si="8"/>
        <v>0.04</v>
      </c>
      <c r="S20" s="33">
        <f t="shared" si="2"/>
        <v>6664</v>
      </c>
      <c r="X20" s="22"/>
    </row>
    <row r="21" spans="2:25" x14ac:dyDescent="0.25">
      <c r="B21" s="3"/>
      <c r="C21" s="175"/>
      <c r="D21" s="27"/>
      <c r="E21" s="26"/>
      <c r="F21" s="28"/>
      <c r="H21" s="5">
        <f t="shared" si="9"/>
        <v>7</v>
      </c>
      <c r="I21" s="7">
        <f t="shared" si="1"/>
        <v>1</v>
      </c>
      <c r="J21" s="8">
        <f t="shared" si="0"/>
        <v>2032</v>
      </c>
      <c r="K21" s="36">
        <f>IF(L21=0,"",IF(Ijour=0,MIN(DATE(YEAR(DebAmort),MONTH(DebAmort)+(H21-1)*Imois,Jour1),DATE(YEAR(DebAmort),MONTH(DebAmort)+1+(H21-1)*Imois,0)),DATE(YEAR(DebAmort),MONTH(DebAmort),Jour1+(H21-1)*Ijour)))</f>
        <v>48366</v>
      </c>
      <c r="L21" s="167">
        <f t="shared" si="3"/>
        <v>6411</v>
      </c>
      <c r="M21" s="164">
        <f t="shared" si="4"/>
        <v>256</v>
      </c>
      <c r="N21" s="163">
        <f t="shared" si="5"/>
        <v>6408</v>
      </c>
      <c r="O21" s="165">
        <f t="shared" si="6"/>
        <v>0</v>
      </c>
      <c r="P21" s="168">
        <f t="shared" si="7"/>
        <v>6664</v>
      </c>
      <c r="Q21" s="1"/>
      <c r="R21" s="34">
        <f t="shared" si="8"/>
        <v>0.04</v>
      </c>
      <c r="S21" s="33">
        <f t="shared" si="2"/>
        <v>6664</v>
      </c>
      <c r="X21" s="22"/>
    </row>
    <row r="22" spans="2:25" x14ac:dyDescent="0.25">
      <c r="B22" s="3"/>
      <c r="C22" s="175"/>
      <c r="D22" s="27"/>
      <c r="E22" s="26"/>
      <c r="F22" s="28"/>
      <c r="H22" s="5">
        <f t="shared" si="9"/>
        <v>8</v>
      </c>
      <c r="I22" s="7">
        <f t="shared" si="1"/>
        <v>0</v>
      </c>
      <c r="J22" s="8">
        <f t="shared" si="0"/>
        <v>2033</v>
      </c>
      <c r="K22" s="36">
        <f>IF(L22=0,"",IF(Ijour=0,MIN(DATE(YEAR(DebAmort),MONTH(DebAmort)+MoisD+(H22-1)*Imois,Jour2),DATE(YEAR(DebAmort),MONTH(DebAmort)+MoisD+1+(H22-1)*Imois,0)),DATE(YEAR(DebAmort),MONTH(DebAmort),Jour1+(H22-1)*Ijour)))</f>
        <v>48731</v>
      </c>
      <c r="L22" s="167">
        <f t="shared" si="3"/>
        <v>3</v>
      </c>
      <c r="M22" s="164">
        <f t="shared" si="4"/>
        <v>0</v>
      </c>
      <c r="N22" s="163">
        <f t="shared" si="5"/>
        <v>3</v>
      </c>
      <c r="O22" s="165">
        <f t="shared" si="6"/>
        <v>0</v>
      </c>
      <c r="P22" s="168">
        <f t="shared" si="7"/>
        <v>3</v>
      </c>
      <c r="Q22" s="1"/>
      <c r="R22" s="34">
        <f t="shared" si="8"/>
        <v>0.04</v>
      </c>
      <c r="S22" s="33">
        <f t="shared" si="2"/>
        <v>6664</v>
      </c>
      <c r="X22" s="22"/>
    </row>
    <row r="23" spans="2:25" x14ac:dyDescent="0.25">
      <c r="B23" s="3"/>
      <c r="C23" s="175"/>
      <c r="D23" s="27"/>
      <c r="E23" s="26"/>
      <c r="F23" s="28"/>
      <c r="H23" s="5" t="str">
        <f t="shared" si="9"/>
        <v/>
      </c>
      <c r="I23" s="7" t="str">
        <f t="shared" si="1"/>
        <v/>
      </c>
      <c r="J23" s="8" t="str">
        <f t="shared" si="0"/>
        <v/>
      </c>
      <c r="K23" s="36" t="str">
        <f>IF(L23=0,"",IF(Ijour=0,MIN(DATE(YEAR(DebAmort),MONTH(DebAmort)+(H23-1)*Imois,Jour1),DATE(YEAR(DebAmort),MONTH(DebAmort)+1+(H23-1)*Imois,0)),DATE(YEAR(DebAmort),MONTH(DebAmort),Jour1+(H23-1)*Ijour)))</f>
        <v/>
      </c>
      <c r="L23" s="167">
        <f t="shared" si="3"/>
        <v>0</v>
      </c>
      <c r="M23" s="164">
        <f t="shared" si="4"/>
        <v>0</v>
      </c>
      <c r="N23" s="163">
        <f t="shared" si="5"/>
        <v>0</v>
      </c>
      <c r="O23" s="165">
        <f t="shared" si="6"/>
        <v>0</v>
      </c>
      <c r="P23" s="168">
        <f t="shared" si="7"/>
        <v>0</v>
      </c>
      <c r="Q23" s="1"/>
      <c r="R23" s="34">
        <f t="shared" si="8"/>
        <v>0.04</v>
      </c>
      <c r="S23" s="33">
        <f t="shared" si="2"/>
        <v>6664</v>
      </c>
      <c r="X23" s="196"/>
    </row>
    <row r="24" spans="2:25" x14ac:dyDescent="0.25">
      <c r="B24" s="3"/>
      <c r="C24" s="175"/>
      <c r="D24" s="27"/>
      <c r="E24" s="26"/>
      <c r="F24" s="28"/>
      <c r="H24" s="5" t="str">
        <f t="shared" si="9"/>
        <v/>
      </c>
      <c r="I24" s="7" t="str">
        <f t="shared" si="1"/>
        <v/>
      </c>
      <c r="J24" s="8" t="str">
        <f t="shared" si="0"/>
        <v/>
      </c>
      <c r="K24" s="36" t="str">
        <f>IF(L24=0,"",IF(Ijour=0,MIN(DATE(YEAR(DebAmort),MONTH(DebAmort)+MoisD+(H24-1)*Imois,Jour2),DATE(YEAR(DebAmort),MONTH(DebAmort)+MoisD+1+(H24-1)*Imois,0)),DATE(YEAR(DebAmort),MONTH(DebAmort),Jour1+(H24-1)*Ijour)))</f>
        <v/>
      </c>
      <c r="L24" s="167">
        <f t="shared" si="3"/>
        <v>0</v>
      </c>
      <c r="M24" s="164">
        <f t="shared" si="4"/>
        <v>0</v>
      </c>
      <c r="N24" s="163">
        <f t="shared" si="5"/>
        <v>0</v>
      </c>
      <c r="O24" s="165">
        <f t="shared" si="6"/>
        <v>0</v>
      </c>
      <c r="P24" s="168">
        <f t="shared" si="7"/>
        <v>0</v>
      </c>
      <c r="Q24" s="1"/>
      <c r="R24" s="34">
        <f t="shared" si="8"/>
        <v>0.04</v>
      </c>
      <c r="S24" s="33">
        <f t="shared" si="2"/>
        <v>6664</v>
      </c>
    </row>
    <row r="25" spans="2:25" x14ac:dyDescent="0.25">
      <c r="B25" s="3"/>
      <c r="C25" s="175"/>
      <c r="D25" s="27"/>
      <c r="E25" s="26"/>
      <c r="F25" s="28"/>
      <c r="H25" s="5" t="str">
        <f t="shared" si="9"/>
        <v/>
      </c>
      <c r="I25" s="7" t="str">
        <f t="shared" si="1"/>
        <v/>
      </c>
      <c r="J25" s="8" t="str">
        <f t="shared" si="0"/>
        <v/>
      </c>
      <c r="K25" s="36" t="str">
        <f>IF(L25=0,"",IF(Ijour=0,MIN(DATE(YEAR(DebAmort),MONTH(DebAmort)+(H25-1)*Imois,Jour1),DATE(YEAR(DebAmort),MONTH(DebAmort)+1+(H25-1)*Imois,0)),DATE(YEAR(DebAmort),MONTH(DebAmort),Jour1+(H25-1)*Ijour)))</f>
        <v/>
      </c>
      <c r="L25" s="167">
        <f t="shared" si="3"/>
        <v>0</v>
      </c>
      <c r="M25" s="164">
        <f t="shared" si="4"/>
        <v>0</v>
      </c>
      <c r="N25" s="163">
        <f t="shared" si="5"/>
        <v>0</v>
      </c>
      <c r="O25" s="165">
        <f t="shared" si="6"/>
        <v>0</v>
      </c>
      <c r="P25" s="168">
        <f t="shared" si="7"/>
        <v>0</v>
      </c>
      <c r="Q25" s="1"/>
      <c r="R25" s="34">
        <f t="shared" si="8"/>
        <v>0.04</v>
      </c>
      <c r="S25" s="33">
        <f t="shared" si="2"/>
        <v>6664</v>
      </c>
    </row>
    <row r="26" spans="2:25" x14ac:dyDescent="0.25">
      <c r="B26" s="3"/>
      <c r="C26" s="175"/>
      <c r="D26" s="27"/>
      <c r="E26" s="26"/>
      <c r="F26" s="28"/>
      <c r="H26" s="5" t="str">
        <f t="shared" si="9"/>
        <v/>
      </c>
      <c r="I26" s="7" t="str">
        <f t="shared" si="1"/>
        <v/>
      </c>
      <c r="J26" s="8" t="str">
        <f t="shared" si="0"/>
        <v/>
      </c>
      <c r="K26" s="36" t="str">
        <f>IF(L26=0,"",IF(Ijour=0,MIN(DATE(YEAR(DebAmort),MONTH(DebAmort)+MoisD+(H26-1)*Imois,Jour2),DATE(YEAR(DebAmort),MONTH(DebAmort)+MoisD+1+(H26-1)*Imois,0)),DATE(YEAR(DebAmort),MONTH(DebAmort),Jour1+(H26-1)*Ijour)))</f>
        <v/>
      </c>
      <c r="L26" s="167">
        <f t="shared" si="3"/>
        <v>0</v>
      </c>
      <c r="M26" s="164">
        <f t="shared" si="4"/>
        <v>0</v>
      </c>
      <c r="N26" s="163">
        <f t="shared" si="5"/>
        <v>0</v>
      </c>
      <c r="O26" s="165">
        <f t="shared" si="6"/>
        <v>0</v>
      </c>
      <c r="P26" s="168">
        <f t="shared" si="7"/>
        <v>0</v>
      </c>
      <c r="Q26" s="1"/>
      <c r="R26" s="34">
        <f t="shared" si="8"/>
        <v>0.04</v>
      </c>
      <c r="S26" s="33">
        <f t="shared" si="2"/>
        <v>6664</v>
      </c>
    </row>
    <row r="27" spans="2:25" x14ac:dyDescent="0.25">
      <c r="B27" s="3"/>
      <c r="C27" s="175"/>
      <c r="D27" s="27"/>
      <c r="E27" s="26"/>
      <c r="F27" s="28"/>
      <c r="H27" s="5" t="str">
        <f t="shared" si="9"/>
        <v/>
      </c>
      <c r="I27" s="7" t="str">
        <f t="shared" si="1"/>
        <v/>
      </c>
      <c r="J27" s="8" t="str">
        <f t="shared" si="0"/>
        <v/>
      </c>
      <c r="K27" s="36" t="str">
        <f>IF(L27=0,"",IF(Ijour=0,MIN(DATE(YEAR(DebAmort),MONTH(DebAmort)+(H27-1)*Imois,Jour1),DATE(YEAR(DebAmort),MONTH(DebAmort)+1+(H27-1)*Imois,0)),DATE(YEAR(DebAmort),MONTH(DebAmort),Jour1+(H27-1)*Ijour)))</f>
        <v/>
      </c>
      <c r="L27" s="167">
        <f t="shared" si="3"/>
        <v>0</v>
      </c>
      <c r="M27" s="164">
        <f t="shared" si="4"/>
        <v>0</v>
      </c>
      <c r="N27" s="163">
        <f t="shared" si="5"/>
        <v>0</v>
      </c>
      <c r="O27" s="165">
        <f t="shared" si="6"/>
        <v>0</v>
      </c>
      <c r="P27" s="168">
        <f t="shared" si="7"/>
        <v>0</v>
      </c>
      <c r="Q27" s="1"/>
      <c r="R27" s="34">
        <f t="shared" si="8"/>
        <v>0.04</v>
      </c>
      <c r="S27" s="33">
        <f t="shared" si="2"/>
        <v>6664</v>
      </c>
    </row>
    <row r="28" spans="2:25" x14ac:dyDescent="0.25">
      <c r="B28" s="3"/>
      <c r="C28" s="175"/>
      <c r="D28" s="27"/>
      <c r="E28" s="26"/>
      <c r="F28" s="28"/>
      <c r="H28" s="5" t="str">
        <f t="shared" si="9"/>
        <v/>
      </c>
      <c r="I28" s="7" t="str">
        <f t="shared" si="1"/>
        <v/>
      </c>
      <c r="J28" s="8" t="str">
        <f t="shared" si="0"/>
        <v/>
      </c>
      <c r="K28" s="36" t="str">
        <f>IF(L28=0,"",IF(Ijour=0,MIN(DATE(YEAR(DebAmort),MONTH(DebAmort)+MoisD+(H28-1)*Imois,Jour2),DATE(YEAR(DebAmort),MONTH(DebAmort)+MoisD+1+(H28-1)*Imois,0)),DATE(YEAR(DebAmort),MONTH(DebAmort),Jour1+(H28-1)*Ijour)))</f>
        <v/>
      </c>
      <c r="L28" s="167">
        <f t="shared" si="3"/>
        <v>0</v>
      </c>
      <c r="M28" s="164">
        <f t="shared" si="4"/>
        <v>0</v>
      </c>
      <c r="N28" s="163">
        <f t="shared" si="5"/>
        <v>0</v>
      </c>
      <c r="O28" s="165">
        <f t="shared" si="6"/>
        <v>0</v>
      </c>
      <c r="P28" s="168">
        <f t="shared" si="7"/>
        <v>0</v>
      </c>
      <c r="Q28" s="1"/>
      <c r="R28" s="34">
        <f t="shared" si="8"/>
        <v>0.04</v>
      </c>
      <c r="S28" s="33">
        <f t="shared" si="2"/>
        <v>6664</v>
      </c>
    </row>
    <row r="29" spans="2:25" x14ac:dyDescent="0.25">
      <c r="B29" s="3"/>
      <c r="C29" s="175"/>
      <c r="D29" s="27"/>
      <c r="E29" s="26"/>
      <c r="F29" s="28"/>
      <c r="H29" s="5" t="str">
        <f t="shared" si="9"/>
        <v/>
      </c>
      <c r="I29" s="7" t="str">
        <f t="shared" si="1"/>
        <v/>
      </c>
      <c r="J29" s="8" t="str">
        <f t="shared" si="0"/>
        <v/>
      </c>
      <c r="K29" s="36" t="str">
        <f>IF(L29=0,"",IF(Ijour=0,MIN(DATE(YEAR(DebAmort),MONTH(DebAmort)+(H29-1)*Imois,Jour1),DATE(YEAR(DebAmort),MONTH(DebAmort)+1+(H29-1)*Imois,0)),DATE(YEAR(DebAmort),MONTH(DebAmort),Jour1+(H29-1)*Ijour)))</f>
        <v/>
      </c>
      <c r="L29" s="167">
        <f t="shared" si="3"/>
        <v>0</v>
      </c>
      <c r="M29" s="164">
        <f t="shared" si="4"/>
        <v>0</v>
      </c>
      <c r="N29" s="163">
        <f t="shared" si="5"/>
        <v>0</v>
      </c>
      <c r="O29" s="165">
        <f t="shared" si="6"/>
        <v>0</v>
      </c>
      <c r="P29" s="168">
        <f t="shared" si="7"/>
        <v>0</v>
      </c>
      <c r="Q29" s="1"/>
      <c r="R29" s="34">
        <f t="shared" si="8"/>
        <v>0.04</v>
      </c>
      <c r="S29" s="33">
        <f t="shared" si="2"/>
        <v>6664</v>
      </c>
    </row>
    <row r="30" spans="2:25" x14ac:dyDescent="0.25">
      <c r="B30" s="3"/>
      <c r="C30" s="175"/>
      <c r="D30" s="27"/>
      <c r="E30" s="26"/>
      <c r="F30" s="28"/>
      <c r="H30" s="5" t="str">
        <f t="shared" si="9"/>
        <v/>
      </c>
      <c r="I30" s="7" t="str">
        <f t="shared" si="1"/>
        <v/>
      </c>
      <c r="J30" s="8" t="str">
        <f t="shared" si="0"/>
        <v/>
      </c>
      <c r="K30" s="36" t="str">
        <f>IF(L30=0,"",IF(Ijour=0,MIN(DATE(YEAR(DebAmort),MONTH(DebAmort)+MoisD+(H30-1)*Imois,Jour2),DATE(YEAR(DebAmort),MONTH(DebAmort)+MoisD+1+(H30-1)*Imois,0)),DATE(YEAR(DebAmort),MONTH(DebAmort),Jour1+(H30-1)*Ijour)))</f>
        <v/>
      </c>
      <c r="L30" s="167">
        <f t="shared" si="3"/>
        <v>0</v>
      </c>
      <c r="M30" s="164">
        <f t="shared" si="4"/>
        <v>0</v>
      </c>
      <c r="N30" s="163">
        <f t="shared" si="5"/>
        <v>0</v>
      </c>
      <c r="O30" s="165">
        <f t="shared" si="6"/>
        <v>0</v>
      </c>
      <c r="P30" s="168">
        <f t="shared" si="7"/>
        <v>0</v>
      </c>
      <c r="Q30" s="1"/>
      <c r="R30" s="34">
        <f t="shared" si="8"/>
        <v>0.04</v>
      </c>
      <c r="S30" s="33">
        <f t="shared" si="2"/>
        <v>6664</v>
      </c>
    </row>
    <row r="31" spans="2:25" x14ac:dyDescent="0.25">
      <c r="B31" s="3"/>
      <c r="C31" s="175"/>
      <c r="D31" s="27"/>
      <c r="E31" s="26"/>
      <c r="F31" s="28"/>
      <c r="H31" s="5" t="str">
        <f t="shared" si="9"/>
        <v/>
      </c>
      <c r="I31" s="7" t="str">
        <f t="shared" si="1"/>
        <v/>
      </c>
      <c r="J31" s="8" t="str">
        <f t="shared" si="0"/>
        <v/>
      </c>
      <c r="K31" s="36" t="str">
        <f>IF(L31=0,"",IF(Ijour=0,MIN(DATE(YEAR(DebAmort),MONTH(DebAmort)+(H31-1)*Imois,Jour1),DATE(YEAR(DebAmort),MONTH(DebAmort)+1+(H31-1)*Imois,0)),DATE(YEAR(DebAmort),MONTH(DebAmort),Jour1+(H31-1)*Ijour)))</f>
        <v/>
      </c>
      <c r="L31" s="167">
        <f t="shared" si="3"/>
        <v>0</v>
      </c>
      <c r="M31" s="164">
        <f t="shared" si="4"/>
        <v>0</v>
      </c>
      <c r="N31" s="163">
        <f t="shared" si="5"/>
        <v>0</v>
      </c>
      <c r="O31" s="165">
        <f t="shared" si="6"/>
        <v>0</v>
      </c>
      <c r="P31" s="168">
        <f t="shared" si="7"/>
        <v>0</v>
      </c>
      <c r="Q31" s="1"/>
      <c r="R31" s="34">
        <f t="shared" si="8"/>
        <v>0.04</v>
      </c>
      <c r="S31" s="33">
        <f t="shared" si="2"/>
        <v>6664</v>
      </c>
    </row>
    <row r="32" spans="2:25" x14ac:dyDescent="0.25">
      <c r="B32" s="3"/>
      <c r="C32" s="175"/>
      <c r="D32" s="27"/>
      <c r="E32" s="26"/>
      <c r="F32" s="28"/>
      <c r="H32" s="5" t="str">
        <f t="shared" si="9"/>
        <v/>
      </c>
      <c r="I32" s="7" t="str">
        <f t="shared" si="1"/>
        <v/>
      </c>
      <c r="J32" s="8" t="str">
        <f t="shared" si="0"/>
        <v/>
      </c>
      <c r="K32" s="36" t="str">
        <f>IF(L32=0,"",IF(Ijour=0,MIN(DATE(YEAR(DebAmort),MONTH(DebAmort)+MoisD+(H32-1)*Imois,Jour2),DATE(YEAR(DebAmort),MONTH(DebAmort)+MoisD+1+(H32-1)*Imois,0)),DATE(YEAR(DebAmort),MONTH(DebAmort),Jour1+(H32-1)*Ijour)))</f>
        <v/>
      </c>
      <c r="L32" s="167">
        <f t="shared" si="3"/>
        <v>0</v>
      </c>
      <c r="M32" s="164">
        <f t="shared" si="4"/>
        <v>0</v>
      </c>
      <c r="N32" s="163">
        <f t="shared" si="5"/>
        <v>0</v>
      </c>
      <c r="O32" s="165">
        <f t="shared" si="6"/>
        <v>0</v>
      </c>
      <c r="P32" s="168">
        <f t="shared" si="7"/>
        <v>0</v>
      </c>
      <c r="Q32" s="1"/>
      <c r="R32" s="34">
        <f t="shared" si="8"/>
        <v>0.04</v>
      </c>
      <c r="S32" s="33">
        <f t="shared" si="2"/>
        <v>6664</v>
      </c>
    </row>
    <row r="33" spans="2:19" x14ac:dyDescent="0.25">
      <c r="B33" s="3"/>
      <c r="C33" s="175"/>
      <c r="D33" s="27"/>
      <c r="E33" s="26"/>
      <c r="F33" s="28"/>
      <c r="H33" s="5" t="str">
        <f t="shared" si="9"/>
        <v/>
      </c>
      <c r="I33" s="7" t="str">
        <f t="shared" si="1"/>
        <v/>
      </c>
      <c r="J33" s="8" t="str">
        <f t="shared" si="0"/>
        <v/>
      </c>
      <c r="K33" s="36" t="str">
        <f>IF(L33=0,"",IF(Ijour=0,MIN(DATE(YEAR(DebAmort),MONTH(DebAmort)+(H33-1)*Imois,Jour1),DATE(YEAR(DebAmort),MONTH(DebAmort)+1+(H33-1)*Imois,0)),DATE(YEAR(DebAmort),MONTH(DebAmort),Jour1+(H33-1)*Ijour)))</f>
        <v/>
      </c>
      <c r="L33" s="167">
        <f t="shared" si="3"/>
        <v>0</v>
      </c>
      <c r="M33" s="164">
        <f t="shared" si="4"/>
        <v>0</v>
      </c>
      <c r="N33" s="163">
        <f t="shared" si="5"/>
        <v>0</v>
      </c>
      <c r="O33" s="165">
        <f t="shared" si="6"/>
        <v>0</v>
      </c>
      <c r="P33" s="168">
        <f t="shared" si="7"/>
        <v>0</v>
      </c>
      <c r="Q33" s="1"/>
      <c r="R33" s="34">
        <f t="shared" si="8"/>
        <v>0.04</v>
      </c>
      <c r="S33" s="33">
        <f t="shared" si="2"/>
        <v>6664</v>
      </c>
    </row>
    <row r="34" spans="2:19" x14ac:dyDescent="0.25">
      <c r="B34" s="3"/>
      <c r="C34" s="175"/>
      <c r="D34" s="27"/>
      <c r="E34" s="26"/>
      <c r="F34" s="28"/>
      <c r="H34" s="5" t="str">
        <f t="shared" si="9"/>
        <v/>
      </c>
      <c r="I34" s="7" t="str">
        <f t="shared" si="1"/>
        <v/>
      </c>
      <c r="J34" s="8" t="str">
        <f t="shared" si="0"/>
        <v/>
      </c>
      <c r="K34" s="36" t="str">
        <f>IF(L34=0,"",IF(Ijour=0,MIN(DATE(YEAR(DebAmort),MONTH(DebAmort)+MoisD+(H34-1)*Imois,Jour2),DATE(YEAR(DebAmort),MONTH(DebAmort)+MoisD+1+(H34-1)*Imois,0)),DATE(YEAR(DebAmort),MONTH(DebAmort),Jour1+(H34-1)*Ijour)))</f>
        <v/>
      </c>
      <c r="L34" s="167">
        <f t="shared" si="3"/>
        <v>0</v>
      </c>
      <c r="M34" s="164">
        <f t="shared" si="4"/>
        <v>0</v>
      </c>
      <c r="N34" s="163">
        <f t="shared" si="5"/>
        <v>0</v>
      </c>
      <c r="O34" s="165">
        <f t="shared" si="6"/>
        <v>0</v>
      </c>
      <c r="P34" s="168">
        <f t="shared" si="7"/>
        <v>0</v>
      </c>
      <c r="Q34" s="1"/>
      <c r="R34" s="34">
        <f t="shared" si="8"/>
        <v>0.04</v>
      </c>
      <c r="S34" s="33">
        <f t="shared" si="2"/>
        <v>6664</v>
      </c>
    </row>
    <row r="35" spans="2:19" x14ac:dyDescent="0.25">
      <c r="B35" s="3"/>
      <c r="C35" s="175"/>
      <c r="D35" s="27"/>
      <c r="E35" s="26"/>
      <c r="F35" s="28"/>
      <c r="H35" s="5" t="str">
        <f t="shared" si="9"/>
        <v/>
      </c>
      <c r="I35" s="7" t="str">
        <f t="shared" si="1"/>
        <v/>
      </c>
      <c r="J35" s="8" t="str">
        <f t="shared" si="0"/>
        <v/>
      </c>
      <c r="K35" s="36" t="str">
        <f>IF(L35=0,"",IF(Ijour=0,MIN(DATE(YEAR(DebAmort),MONTH(DebAmort)+(H35-1)*Imois,Jour1),DATE(YEAR(DebAmort),MONTH(DebAmort)+1+(H35-1)*Imois,0)),DATE(YEAR(DebAmort),MONTH(DebAmort),Jour1+(H35-1)*Ijour)))</f>
        <v/>
      </c>
      <c r="L35" s="167">
        <f t="shared" si="3"/>
        <v>0</v>
      </c>
      <c r="M35" s="164">
        <f t="shared" si="4"/>
        <v>0</v>
      </c>
      <c r="N35" s="163">
        <f t="shared" si="5"/>
        <v>0</v>
      </c>
      <c r="O35" s="165">
        <f t="shared" si="6"/>
        <v>0</v>
      </c>
      <c r="P35" s="168">
        <f t="shared" si="7"/>
        <v>0</v>
      </c>
      <c r="Q35" s="1"/>
      <c r="R35" s="34">
        <f t="shared" si="8"/>
        <v>0.04</v>
      </c>
      <c r="S35" s="33">
        <f t="shared" si="2"/>
        <v>6664</v>
      </c>
    </row>
    <row r="36" spans="2:19" x14ac:dyDescent="0.25">
      <c r="B36" s="3"/>
      <c r="C36" s="175"/>
      <c r="D36" s="27"/>
      <c r="E36" s="26"/>
      <c r="F36" s="28"/>
      <c r="H36" s="5" t="str">
        <f t="shared" si="9"/>
        <v/>
      </c>
      <c r="I36" s="7" t="str">
        <f t="shared" si="1"/>
        <v/>
      </c>
      <c r="J36" s="8" t="str">
        <f t="shared" si="0"/>
        <v/>
      </c>
      <c r="K36" s="36" t="str">
        <f>IF(L36=0,"",IF(Ijour=0,MIN(DATE(YEAR(DebAmort),MONTH(DebAmort)+MoisD+(H36-1)*Imois,Jour2),DATE(YEAR(DebAmort),MONTH(DebAmort)+MoisD+1+(H36-1)*Imois,0)),DATE(YEAR(DebAmort),MONTH(DebAmort),Jour1+(H36-1)*Ijour)))</f>
        <v/>
      </c>
      <c r="L36" s="167">
        <f t="shared" si="3"/>
        <v>0</v>
      </c>
      <c r="M36" s="164">
        <f t="shared" si="4"/>
        <v>0</v>
      </c>
      <c r="N36" s="163">
        <f t="shared" si="5"/>
        <v>0</v>
      </c>
      <c r="O36" s="165">
        <f t="shared" si="6"/>
        <v>0</v>
      </c>
      <c r="P36" s="168">
        <f t="shared" si="7"/>
        <v>0</v>
      </c>
      <c r="Q36" s="1"/>
      <c r="R36" s="34">
        <f t="shared" si="8"/>
        <v>0.04</v>
      </c>
      <c r="S36" s="33">
        <f t="shared" si="2"/>
        <v>6664</v>
      </c>
    </row>
    <row r="37" spans="2:19" x14ac:dyDescent="0.25">
      <c r="B37" s="3"/>
      <c r="C37" s="175"/>
      <c r="D37" s="27"/>
      <c r="E37" s="26"/>
      <c r="F37" s="28"/>
      <c r="H37" s="5" t="str">
        <f t="shared" si="9"/>
        <v/>
      </c>
      <c r="I37" s="7" t="str">
        <f t="shared" si="1"/>
        <v/>
      </c>
      <c r="J37" s="8" t="str">
        <f t="shared" si="0"/>
        <v/>
      </c>
      <c r="K37" s="36" t="str">
        <f>IF(L37=0,"",IF(Ijour=0,MIN(DATE(YEAR(DebAmort),MONTH(DebAmort)+(H37-1)*Imois,Jour1),DATE(YEAR(DebAmort),MONTH(DebAmort)+1+(H37-1)*Imois,0)),DATE(YEAR(DebAmort),MONTH(DebAmort),Jour1+(H37-1)*Ijour)))</f>
        <v/>
      </c>
      <c r="L37" s="167">
        <f t="shared" si="3"/>
        <v>0</v>
      </c>
      <c r="M37" s="164">
        <f t="shared" si="4"/>
        <v>0</v>
      </c>
      <c r="N37" s="163">
        <f t="shared" si="5"/>
        <v>0</v>
      </c>
      <c r="O37" s="165">
        <f t="shared" si="6"/>
        <v>0</v>
      </c>
      <c r="P37" s="168">
        <f t="shared" si="7"/>
        <v>0</v>
      </c>
      <c r="Q37" s="1"/>
      <c r="R37" s="34">
        <f t="shared" si="8"/>
        <v>0.04</v>
      </c>
      <c r="S37" s="33">
        <f t="shared" si="2"/>
        <v>6664</v>
      </c>
    </row>
    <row r="38" spans="2:19" x14ac:dyDescent="0.25">
      <c r="B38" s="3"/>
      <c r="C38" s="175"/>
      <c r="D38" s="27"/>
      <c r="E38" s="26"/>
      <c r="F38" s="28"/>
      <c r="H38" s="5" t="str">
        <f t="shared" si="9"/>
        <v/>
      </c>
      <c r="I38" s="7" t="str">
        <f t="shared" si="1"/>
        <v/>
      </c>
      <c r="J38" s="8" t="str">
        <f t="shared" si="0"/>
        <v/>
      </c>
      <c r="K38" s="36" t="str">
        <f>IF(L38=0,"",IF(Ijour=0,MIN(DATE(YEAR(DebAmort),MONTH(DebAmort)+MoisD+(H38-1)*Imois,Jour2),DATE(YEAR(DebAmort),MONTH(DebAmort)+MoisD+1+(H38-1)*Imois,0)),DATE(YEAR(DebAmort),MONTH(DebAmort),Jour1+(H38-1)*Ijour)))</f>
        <v/>
      </c>
      <c r="L38" s="167">
        <f t="shared" si="3"/>
        <v>0</v>
      </c>
      <c r="M38" s="164">
        <f t="shared" si="4"/>
        <v>0</v>
      </c>
      <c r="N38" s="163">
        <f t="shared" si="5"/>
        <v>0</v>
      </c>
      <c r="O38" s="165">
        <f t="shared" si="6"/>
        <v>0</v>
      </c>
      <c r="P38" s="168">
        <f t="shared" si="7"/>
        <v>0</v>
      </c>
      <c r="Q38" s="1"/>
      <c r="R38" s="34">
        <f t="shared" si="8"/>
        <v>0.04</v>
      </c>
      <c r="S38" s="33">
        <f t="shared" si="2"/>
        <v>6664</v>
      </c>
    </row>
    <row r="39" spans="2:19" x14ac:dyDescent="0.25">
      <c r="B39" s="3"/>
      <c r="C39" s="175"/>
      <c r="D39" s="27"/>
      <c r="E39" s="26"/>
      <c r="F39" s="28"/>
      <c r="H39" s="5" t="str">
        <f t="shared" si="9"/>
        <v/>
      </c>
      <c r="I39" s="7" t="str">
        <f t="shared" si="1"/>
        <v/>
      </c>
      <c r="J39" s="8" t="str">
        <f t="shared" si="0"/>
        <v/>
      </c>
      <c r="K39" s="36" t="str">
        <f>IF(L39=0,"",IF(Ijour=0,MIN(DATE(YEAR(DebAmort),MONTH(DebAmort)+(H39-1)*Imois,Jour1),DATE(YEAR(DebAmort),MONTH(DebAmort)+1+(H39-1)*Imois,0)),DATE(YEAR(DebAmort),MONTH(DebAmort),Jour1+(H39-1)*Ijour)))</f>
        <v/>
      </c>
      <c r="L39" s="167">
        <f t="shared" si="3"/>
        <v>0</v>
      </c>
      <c r="M39" s="164">
        <f t="shared" si="4"/>
        <v>0</v>
      </c>
      <c r="N39" s="163">
        <f t="shared" si="5"/>
        <v>0</v>
      </c>
      <c r="O39" s="165">
        <f t="shared" si="6"/>
        <v>0</v>
      </c>
      <c r="P39" s="168">
        <f t="shared" si="7"/>
        <v>0</v>
      </c>
      <c r="Q39" s="1"/>
      <c r="R39" s="34">
        <f t="shared" si="8"/>
        <v>0.04</v>
      </c>
      <c r="S39" s="33">
        <f t="shared" si="2"/>
        <v>6664</v>
      </c>
    </row>
    <row r="40" spans="2:19" x14ac:dyDescent="0.25">
      <c r="B40" s="3"/>
      <c r="C40" s="175"/>
      <c r="D40" s="27"/>
      <c r="E40" s="26"/>
      <c r="F40" s="28"/>
      <c r="H40" s="5" t="str">
        <f t="shared" si="9"/>
        <v/>
      </c>
      <c r="I40" s="7" t="str">
        <f t="shared" si="1"/>
        <v/>
      </c>
      <c r="J40" s="8" t="str">
        <f t="shared" si="0"/>
        <v/>
      </c>
      <c r="K40" s="36" t="str">
        <f>IF(L40=0,"",IF(Ijour=0,MIN(DATE(YEAR(DebAmort),MONTH(DebAmort)+MoisD+(H40-1)*Imois,Jour2),DATE(YEAR(DebAmort),MONTH(DebAmort)+MoisD+1+(H40-1)*Imois,0)),DATE(YEAR(DebAmort),MONTH(DebAmort),Jour1+(H40-1)*Ijour)))</f>
        <v/>
      </c>
      <c r="L40" s="167">
        <f t="shared" si="3"/>
        <v>0</v>
      </c>
      <c r="M40" s="164">
        <f t="shared" si="4"/>
        <v>0</v>
      </c>
      <c r="N40" s="163">
        <f t="shared" si="5"/>
        <v>0</v>
      </c>
      <c r="O40" s="165">
        <f t="shared" si="6"/>
        <v>0</v>
      </c>
      <c r="P40" s="168">
        <f t="shared" si="7"/>
        <v>0</v>
      </c>
      <c r="Q40" s="1"/>
      <c r="R40" s="34">
        <f t="shared" si="8"/>
        <v>0.04</v>
      </c>
      <c r="S40" s="33">
        <f t="shared" si="2"/>
        <v>6664</v>
      </c>
    </row>
    <row r="41" spans="2:19" x14ac:dyDescent="0.25">
      <c r="B41" s="3"/>
      <c r="C41" s="175"/>
      <c r="D41" s="27"/>
      <c r="E41" s="26"/>
      <c r="F41" s="28"/>
      <c r="H41" s="5" t="str">
        <f t="shared" si="9"/>
        <v/>
      </c>
      <c r="I41" s="7" t="str">
        <f t="shared" si="1"/>
        <v/>
      </c>
      <c r="J41" s="8" t="str">
        <f t="shared" si="0"/>
        <v/>
      </c>
      <c r="K41" s="36" t="str">
        <f>IF(L41=0,"",IF(Ijour=0,MIN(DATE(YEAR(DebAmort),MONTH(DebAmort)+(H41-1)*Imois,Jour1),DATE(YEAR(DebAmort),MONTH(DebAmort)+1+(H41-1)*Imois,0)),DATE(YEAR(DebAmort),MONTH(DebAmort),Jour1+(H41-1)*Ijour)))</f>
        <v/>
      </c>
      <c r="L41" s="167">
        <f t="shared" si="3"/>
        <v>0</v>
      </c>
      <c r="M41" s="164">
        <f t="shared" si="4"/>
        <v>0</v>
      </c>
      <c r="N41" s="163">
        <f t="shared" si="5"/>
        <v>0</v>
      </c>
      <c r="O41" s="165">
        <f t="shared" si="6"/>
        <v>0</v>
      </c>
      <c r="P41" s="168">
        <f t="shared" si="7"/>
        <v>0</v>
      </c>
      <c r="Q41" s="1"/>
      <c r="R41" s="34">
        <f t="shared" si="8"/>
        <v>0.04</v>
      </c>
      <c r="S41" s="33">
        <f t="shared" si="2"/>
        <v>6664</v>
      </c>
    </row>
    <row r="42" spans="2:19" x14ac:dyDescent="0.25">
      <c r="B42" s="3"/>
      <c r="C42" s="175"/>
      <c r="D42" s="27"/>
      <c r="E42" s="26"/>
      <c r="F42" s="28"/>
      <c r="H42" s="5" t="str">
        <f t="shared" si="9"/>
        <v/>
      </c>
      <c r="I42" s="7" t="str">
        <f t="shared" si="1"/>
        <v/>
      </c>
      <c r="J42" s="8" t="str">
        <f t="shared" si="0"/>
        <v/>
      </c>
      <c r="K42" s="36" t="str">
        <f>IF(L42=0,"",IF(Ijour=0,MIN(DATE(YEAR(DebAmort),MONTH(DebAmort)+MoisD+(H42-1)*Imois,Jour2),DATE(YEAR(DebAmort),MONTH(DebAmort)+MoisD+1+(H42-1)*Imois,0)),DATE(YEAR(DebAmort),MONTH(DebAmort),Jour1+(H42-1)*Ijour)))</f>
        <v/>
      </c>
      <c r="L42" s="167">
        <f t="shared" si="3"/>
        <v>0</v>
      </c>
      <c r="M42" s="164">
        <f t="shared" si="4"/>
        <v>0</v>
      </c>
      <c r="N42" s="163">
        <f t="shared" si="5"/>
        <v>0</v>
      </c>
      <c r="O42" s="165">
        <f t="shared" si="6"/>
        <v>0</v>
      </c>
      <c r="P42" s="168">
        <f t="shared" si="7"/>
        <v>0</v>
      </c>
      <c r="Q42" s="1"/>
      <c r="R42" s="34">
        <f t="shared" si="8"/>
        <v>0.04</v>
      </c>
      <c r="S42" s="33">
        <f t="shared" si="2"/>
        <v>6664</v>
      </c>
    </row>
    <row r="43" spans="2:19" x14ac:dyDescent="0.25">
      <c r="B43" s="3"/>
      <c r="C43" s="175"/>
      <c r="D43" s="27"/>
      <c r="E43" s="26"/>
      <c r="F43" s="28"/>
      <c r="H43" s="5" t="str">
        <f t="shared" si="9"/>
        <v/>
      </c>
      <c r="I43" s="7" t="str">
        <f t="shared" si="1"/>
        <v/>
      </c>
      <c r="J43" s="8" t="str">
        <f t="shared" si="0"/>
        <v/>
      </c>
      <c r="K43" s="36" t="str">
        <f>IF(L43=0,"",IF(Ijour=0,MIN(DATE(YEAR(DebAmort),MONTH(DebAmort)+(H43-1)*Imois,Jour1),DATE(YEAR(DebAmort),MONTH(DebAmort)+1+(H43-1)*Imois,0)),DATE(YEAR(DebAmort),MONTH(DebAmort),Jour1+(H43-1)*Ijour)))</f>
        <v/>
      </c>
      <c r="L43" s="167">
        <f t="shared" si="3"/>
        <v>0</v>
      </c>
      <c r="M43" s="164">
        <f t="shared" si="4"/>
        <v>0</v>
      </c>
      <c r="N43" s="163">
        <f t="shared" si="5"/>
        <v>0</v>
      </c>
      <c r="O43" s="165">
        <f t="shared" si="6"/>
        <v>0</v>
      </c>
      <c r="P43" s="168">
        <f t="shared" si="7"/>
        <v>0</v>
      </c>
      <c r="Q43" s="1"/>
      <c r="R43" s="34">
        <f t="shared" si="8"/>
        <v>0.04</v>
      </c>
      <c r="S43" s="33">
        <f t="shared" si="2"/>
        <v>6664</v>
      </c>
    </row>
    <row r="44" spans="2:19" x14ac:dyDescent="0.25">
      <c r="B44" s="3"/>
      <c r="C44" s="175"/>
      <c r="D44" s="27"/>
      <c r="E44" s="26"/>
      <c r="F44" s="28"/>
      <c r="H44" s="5" t="str">
        <f t="shared" si="9"/>
        <v/>
      </c>
      <c r="I44" s="7" t="str">
        <f t="shared" si="1"/>
        <v/>
      </c>
      <c r="J44" s="8" t="str">
        <f t="shared" si="0"/>
        <v/>
      </c>
      <c r="K44" s="36" t="str">
        <f>IF(L44=0,"",IF(Ijour=0,MIN(DATE(YEAR(DebAmort),MONTH(DebAmort)+MoisD+(H44-1)*Imois,Jour2),DATE(YEAR(DebAmort),MONTH(DebAmort)+MoisD+1+(H44-1)*Imois,0)),DATE(YEAR(DebAmort),MONTH(DebAmort),Jour1+(H44-1)*Ijour)))</f>
        <v/>
      </c>
      <c r="L44" s="167">
        <f t="shared" si="3"/>
        <v>0</v>
      </c>
      <c r="M44" s="164">
        <f t="shared" si="4"/>
        <v>0</v>
      </c>
      <c r="N44" s="163">
        <f t="shared" si="5"/>
        <v>0</v>
      </c>
      <c r="O44" s="165">
        <f t="shared" si="6"/>
        <v>0</v>
      </c>
      <c r="P44" s="168">
        <f t="shared" si="7"/>
        <v>0</v>
      </c>
      <c r="Q44" s="1"/>
      <c r="R44" s="34">
        <f t="shared" si="8"/>
        <v>0.04</v>
      </c>
      <c r="S44" s="33">
        <f t="shared" si="2"/>
        <v>6664</v>
      </c>
    </row>
    <row r="45" spans="2:19" x14ac:dyDescent="0.25">
      <c r="B45" s="3"/>
      <c r="C45" s="175"/>
      <c r="D45" s="27"/>
      <c r="E45" s="26"/>
      <c r="F45" s="28"/>
      <c r="H45" s="5" t="str">
        <f t="shared" si="9"/>
        <v/>
      </c>
      <c r="I45" s="7" t="str">
        <f t="shared" si="1"/>
        <v/>
      </c>
      <c r="J45" s="8" t="str">
        <f t="shared" si="0"/>
        <v/>
      </c>
      <c r="K45" s="36" t="str">
        <f>IF(L45=0,"",IF(Ijour=0,MIN(DATE(YEAR(DebAmort),MONTH(DebAmort)+(H45-1)*Imois,Jour1),DATE(YEAR(DebAmort),MONTH(DebAmort)+1+(H45-1)*Imois,0)),DATE(YEAR(DebAmort),MONTH(DebAmort),Jour1+(H45-1)*Ijour)))</f>
        <v/>
      </c>
      <c r="L45" s="167">
        <f t="shared" si="3"/>
        <v>0</v>
      </c>
      <c r="M45" s="164">
        <f t="shared" si="4"/>
        <v>0</v>
      </c>
      <c r="N45" s="163">
        <f t="shared" si="5"/>
        <v>0</v>
      </c>
      <c r="O45" s="165">
        <f t="shared" si="6"/>
        <v>0</v>
      </c>
      <c r="P45" s="168">
        <f t="shared" si="7"/>
        <v>0</v>
      </c>
      <c r="Q45" s="1"/>
      <c r="R45" s="34">
        <f t="shared" si="8"/>
        <v>0.04</v>
      </c>
      <c r="S45" s="33">
        <f t="shared" si="2"/>
        <v>6664</v>
      </c>
    </row>
    <row r="46" spans="2:19" x14ac:dyDescent="0.25">
      <c r="B46" s="3"/>
      <c r="C46" s="175"/>
      <c r="D46" s="27"/>
      <c r="E46" s="26"/>
      <c r="F46" s="28"/>
      <c r="H46" s="5" t="str">
        <f t="shared" si="9"/>
        <v/>
      </c>
      <c r="I46" s="7" t="str">
        <f t="shared" si="1"/>
        <v/>
      </c>
      <c r="J46" s="8" t="str">
        <f t="shared" si="0"/>
        <v/>
      </c>
      <c r="K46" s="36" t="str">
        <f>IF(L46=0,"",IF(Ijour=0,MIN(DATE(YEAR(DebAmort),MONTH(DebAmort)+MoisD+(H46-1)*Imois,Jour2),DATE(YEAR(DebAmort),MONTH(DebAmort)+MoisD+1+(H46-1)*Imois,0)),DATE(YEAR(DebAmort),MONTH(DebAmort),Jour1+(H46-1)*Ijour)))</f>
        <v/>
      </c>
      <c r="L46" s="167">
        <f t="shared" si="3"/>
        <v>0</v>
      </c>
      <c r="M46" s="164">
        <f t="shared" si="4"/>
        <v>0</v>
      </c>
      <c r="N46" s="163">
        <f t="shared" si="5"/>
        <v>0</v>
      </c>
      <c r="O46" s="165">
        <f t="shared" si="6"/>
        <v>0</v>
      </c>
      <c r="P46" s="168">
        <f t="shared" si="7"/>
        <v>0</v>
      </c>
      <c r="Q46" s="1"/>
      <c r="R46" s="34">
        <f t="shared" si="8"/>
        <v>0.04</v>
      </c>
      <c r="S46" s="33">
        <f t="shared" si="2"/>
        <v>6664</v>
      </c>
    </row>
    <row r="47" spans="2:19" x14ac:dyDescent="0.25">
      <c r="B47" s="3"/>
      <c r="C47" s="175"/>
      <c r="D47" s="27"/>
      <c r="E47" s="26"/>
      <c r="F47" s="28"/>
      <c r="H47" s="5" t="str">
        <f t="shared" si="9"/>
        <v/>
      </c>
      <c r="I47" s="7" t="str">
        <f t="shared" si="1"/>
        <v/>
      </c>
      <c r="J47" s="8" t="str">
        <f t="shared" si="0"/>
        <v/>
      </c>
      <c r="K47" s="36" t="str">
        <f>IF(L47=0,"",IF(Ijour=0,MIN(DATE(YEAR(DebAmort),MONTH(DebAmort)+(H47-1)*Imois,Jour1),DATE(YEAR(DebAmort),MONTH(DebAmort)+1+(H47-1)*Imois,0)),DATE(YEAR(DebAmort),MONTH(DebAmort),Jour1+(H47-1)*Ijour)))</f>
        <v/>
      </c>
      <c r="L47" s="167">
        <f t="shared" si="3"/>
        <v>0</v>
      </c>
      <c r="M47" s="164">
        <f t="shared" si="4"/>
        <v>0</v>
      </c>
      <c r="N47" s="163">
        <f t="shared" si="5"/>
        <v>0</v>
      </c>
      <c r="O47" s="165">
        <f t="shared" si="6"/>
        <v>0</v>
      </c>
      <c r="P47" s="168">
        <f t="shared" si="7"/>
        <v>0</v>
      </c>
      <c r="Q47" s="1"/>
      <c r="R47" s="34">
        <f t="shared" si="8"/>
        <v>0.04</v>
      </c>
      <c r="S47" s="33">
        <f t="shared" si="2"/>
        <v>6664</v>
      </c>
    </row>
    <row r="48" spans="2:19" x14ac:dyDescent="0.25">
      <c r="B48" s="3"/>
      <c r="C48" s="175"/>
      <c r="D48" s="27"/>
      <c r="E48" s="26"/>
      <c r="F48" s="28"/>
      <c r="H48" s="5" t="str">
        <f t="shared" si="9"/>
        <v/>
      </c>
      <c r="I48" s="7" t="str">
        <f t="shared" si="1"/>
        <v/>
      </c>
      <c r="J48" s="8" t="str">
        <f t="shared" si="0"/>
        <v/>
      </c>
      <c r="K48" s="36" t="str">
        <f>IF(L48=0,"",IF(Ijour=0,MIN(DATE(YEAR(DebAmort),MONTH(DebAmort)+MoisD+(H48-1)*Imois,Jour2),DATE(YEAR(DebAmort),MONTH(DebAmort)+MoisD+1+(H48-1)*Imois,0)),DATE(YEAR(DebAmort),MONTH(DebAmort),Jour1+(H48-1)*Ijour)))</f>
        <v/>
      </c>
      <c r="L48" s="167">
        <f t="shared" si="3"/>
        <v>0</v>
      </c>
      <c r="M48" s="164">
        <f t="shared" si="4"/>
        <v>0</v>
      </c>
      <c r="N48" s="163">
        <f t="shared" si="5"/>
        <v>0</v>
      </c>
      <c r="O48" s="165">
        <f t="shared" si="6"/>
        <v>0</v>
      </c>
      <c r="P48" s="168">
        <f t="shared" si="7"/>
        <v>0</v>
      </c>
      <c r="Q48" s="1"/>
      <c r="R48" s="34">
        <f t="shared" si="8"/>
        <v>0.04</v>
      </c>
      <c r="S48" s="33">
        <f t="shared" si="2"/>
        <v>6664</v>
      </c>
    </row>
    <row r="49" spans="2:19" x14ac:dyDescent="0.25">
      <c r="B49" s="3"/>
      <c r="C49" s="175"/>
      <c r="D49" s="27"/>
      <c r="E49" s="26"/>
      <c r="F49" s="28"/>
      <c r="H49" s="5" t="str">
        <f t="shared" si="9"/>
        <v/>
      </c>
      <c r="I49" s="7" t="str">
        <f t="shared" si="1"/>
        <v/>
      </c>
      <c r="J49" s="8" t="str">
        <f t="shared" si="0"/>
        <v/>
      </c>
      <c r="K49" s="36" t="str">
        <f>IF(L49=0,"",IF(Ijour=0,MIN(DATE(YEAR(DebAmort),MONTH(DebAmort)+(H49-1)*Imois,Jour1),DATE(YEAR(DebAmort),MONTH(DebAmort)+1+(H49-1)*Imois,0)),DATE(YEAR(DebAmort),MONTH(DebAmort),Jour1+(H49-1)*Ijour)))</f>
        <v/>
      </c>
      <c r="L49" s="167">
        <f t="shared" si="3"/>
        <v>0</v>
      </c>
      <c r="M49" s="164">
        <f t="shared" si="4"/>
        <v>0</v>
      </c>
      <c r="N49" s="163">
        <f t="shared" si="5"/>
        <v>0</v>
      </c>
      <c r="O49" s="165">
        <f t="shared" si="6"/>
        <v>0</v>
      </c>
      <c r="P49" s="168">
        <f t="shared" si="7"/>
        <v>0</v>
      </c>
      <c r="Q49" s="1"/>
      <c r="R49" s="34">
        <f t="shared" si="8"/>
        <v>0.04</v>
      </c>
      <c r="S49" s="33">
        <f t="shared" si="2"/>
        <v>6664</v>
      </c>
    </row>
    <row r="50" spans="2:19" x14ac:dyDescent="0.25">
      <c r="B50" s="3"/>
      <c r="C50" s="175"/>
      <c r="D50" s="27"/>
      <c r="E50" s="26"/>
      <c r="F50" s="28"/>
      <c r="H50" s="5" t="str">
        <f t="shared" si="9"/>
        <v/>
      </c>
      <c r="I50" s="7" t="str">
        <f t="shared" si="1"/>
        <v/>
      </c>
      <c r="J50" s="8" t="str">
        <f t="shared" si="0"/>
        <v/>
      </c>
      <c r="K50" s="36" t="str">
        <f>IF(L50=0,"",IF(Ijour=0,MIN(DATE(YEAR(DebAmort),MONTH(DebAmort)+MoisD+(H50-1)*Imois,Jour2),DATE(YEAR(DebAmort),MONTH(DebAmort)+MoisD+1+(H50-1)*Imois,0)),DATE(YEAR(DebAmort),MONTH(DebAmort),Jour1+(H50-1)*Ijour)))</f>
        <v/>
      </c>
      <c r="L50" s="167">
        <f t="shared" si="3"/>
        <v>0</v>
      </c>
      <c r="M50" s="164">
        <f t="shared" si="4"/>
        <v>0</v>
      </c>
      <c r="N50" s="163">
        <f t="shared" si="5"/>
        <v>0</v>
      </c>
      <c r="O50" s="165">
        <f t="shared" si="6"/>
        <v>0</v>
      </c>
      <c r="P50" s="168">
        <f t="shared" si="7"/>
        <v>0</v>
      </c>
      <c r="Q50" s="1"/>
      <c r="R50" s="34">
        <f t="shared" si="8"/>
        <v>0.04</v>
      </c>
      <c r="S50" s="33">
        <f t="shared" si="2"/>
        <v>6664</v>
      </c>
    </row>
    <row r="51" spans="2:19" x14ac:dyDescent="0.25">
      <c r="B51" s="3"/>
      <c r="C51" s="175"/>
      <c r="D51" s="27"/>
      <c r="E51" s="26"/>
      <c r="F51" s="28"/>
      <c r="H51" s="5" t="str">
        <f t="shared" si="9"/>
        <v/>
      </c>
      <c r="I51" s="7" t="str">
        <f t="shared" si="1"/>
        <v/>
      </c>
      <c r="J51" s="8" t="str">
        <f t="shared" si="0"/>
        <v/>
      </c>
      <c r="K51" s="36" t="str">
        <f>IF(L51=0,"",IF(Ijour=0,MIN(DATE(YEAR(DebAmort),MONTH(DebAmort)+(H51-1)*Imois,Jour1),DATE(YEAR(DebAmort),MONTH(DebAmort)+1+(H51-1)*Imois,0)),DATE(YEAR(DebAmort),MONTH(DebAmort),Jour1+(H51-1)*Ijour)))</f>
        <v/>
      </c>
      <c r="L51" s="167">
        <f t="shared" si="3"/>
        <v>0</v>
      </c>
      <c r="M51" s="164">
        <f t="shared" si="4"/>
        <v>0</v>
      </c>
      <c r="N51" s="163">
        <f t="shared" si="5"/>
        <v>0</v>
      </c>
      <c r="O51" s="165">
        <f t="shared" si="6"/>
        <v>0</v>
      </c>
      <c r="P51" s="168">
        <f t="shared" si="7"/>
        <v>0</v>
      </c>
      <c r="Q51" s="1"/>
      <c r="R51" s="34">
        <f t="shared" si="8"/>
        <v>0.04</v>
      </c>
      <c r="S51" s="33">
        <f t="shared" si="2"/>
        <v>6664</v>
      </c>
    </row>
    <row r="52" spans="2:19" x14ac:dyDescent="0.25">
      <c r="B52" s="3"/>
      <c r="C52" s="175"/>
      <c r="D52" s="27"/>
      <c r="E52" s="26"/>
      <c r="F52" s="28"/>
      <c r="H52" s="5" t="str">
        <f t="shared" si="9"/>
        <v/>
      </c>
      <c r="I52" s="7" t="str">
        <f t="shared" si="1"/>
        <v/>
      </c>
      <c r="J52" s="8" t="str">
        <f t="shared" si="0"/>
        <v/>
      </c>
      <c r="K52" s="36" t="str">
        <f>IF(L52=0,"",IF(Ijour=0,MIN(DATE(YEAR(DebAmort),MONTH(DebAmort)+MoisD+(H52-1)*Imois,Jour2),DATE(YEAR(DebAmort),MONTH(DebAmort)+MoisD+1+(H52-1)*Imois,0)),DATE(YEAR(DebAmort),MONTH(DebAmort),Jour1+(H52-1)*Ijour)))</f>
        <v/>
      </c>
      <c r="L52" s="167">
        <f t="shared" si="3"/>
        <v>0</v>
      </c>
      <c r="M52" s="164">
        <f t="shared" si="4"/>
        <v>0</v>
      </c>
      <c r="N52" s="163">
        <f t="shared" si="5"/>
        <v>0</v>
      </c>
      <c r="O52" s="165">
        <f t="shared" si="6"/>
        <v>0</v>
      </c>
      <c r="P52" s="168">
        <f t="shared" si="7"/>
        <v>0</v>
      </c>
      <c r="Q52" s="1"/>
      <c r="R52" s="34">
        <f t="shared" si="8"/>
        <v>0.04</v>
      </c>
      <c r="S52" s="33">
        <f t="shared" si="2"/>
        <v>6664</v>
      </c>
    </row>
    <row r="53" spans="2:19" x14ac:dyDescent="0.25">
      <c r="B53" s="3"/>
      <c r="C53" s="175"/>
      <c r="D53" s="27"/>
      <c r="E53" s="26"/>
      <c r="F53" s="28"/>
      <c r="H53" s="5" t="str">
        <f t="shared" si="9"/>
        <v/>
      </c>
      <c r="I53" s="7" t="str">
        <f t="shared" si="1"/>
        <v/>
      </c>
      <c r="J53" s="8" t="str">
        <f t="shared" si="0"/>
        <v/>
      </c>
      <c r="K53" s="36" t="str">
        <f>IF(L53=0,"",IF(Ijour=0,MIN(DATE(YEAR(DebAmort),MONTH(DebAmort)+(H53-1)*Imois,Jour1),DATE(YEAR(DebAmort),MONTH(DebAmort)+1+(H53-1)*Imois,0)),DATE(YEAR(DebAmort),MONTH(DebAmort),Jour1+(H53-1)*Ijour)))</f>
        <v/>
      </c>
      <c r="L53" s="167">
        <f t="shared" si="3"/>
        <v>0</v>
      </c>
      <c r="M53" s="164">
        <f t="shared" si="4"/>
        <v>0</v>
      </c>
      <c r="N53" s="163">
        <f t="shared" si="5"/>
        <v>0</v>
      </c>
      <c r="O53" s="165">
        <f t="shared" si="6"/>
        <v>0</v>
      </c>
      <c r="P53" s="168">
        <f t="shared" si="7"/>
        <v>0</v>
      </c>
      <c r="Q53" s="1"/>
      <c r="R53" s="34">
        <f t="shared" si="8"/>
        <v>0.04</v>
      </c>
      <c r="S53" s="33">
        <f t="shared" si="2"/>
        <v>6664</v>
      </c>
    </row>
    <row r="54" spans="2:19" x14ac:dyDescent="0.25">
      <c r="B54" s="3"/>
      <c r="C54" s="175"/>
      <c r="D54" s="27"/>
      <c r="E54" s="26"/>
      <c r="F54" s="28"/>
      <c r="H54" s="5" t="str">
        <f t="shared" si="9"/>
        <v/>
      </c>
      <c r="I54" s="7" t="str">
        <f t="shared" si="1"/>
        <v/>
      </c>
      <c r="J54" s="8" t="str">
        <f t="shared" si="0"/>
        <v/>
      </c>
      <c r="K54" s="36" t="str">
        <f>IF(L54=0,"",IF(Ijour=0,MIN(DATE(YEAR(DebAmort),MONTH(DebAmort)+MoisD+(H54-1)*Imois,Jour2),DATE(YEAR(DebAmort),MONTH(DebAmort)+MoisD+1+(H54-1)*Imois,0)),DATE(YEAR(DebAmort),MONTH(DebAmort),Jour1+(H54-1)*Ijour)))</f>
        <v/>
      </c>
      <c r="L54" s="167">
        <f t="shared" si="3"/>
        <v>0</v>
      </c>
      <c r="M54" s="164">
        <f t="shared" si="4"/>
        <v>0</v>
      </c>
      <c r="N54" s="163">
        <f t="shared" si="5"/>
        <v>0</v>
      </c>
      <c r="O54" s="165">
        <f t="shared" si="6"/>
        <v>0</v>
      </c>
      <c r="P54" s="168">
        <f t="shared" si="7"/>
        <v>0</v>
      </c>
      <c r="Q54" s="1"/>
      <c r="R54" s="34">
        <f t="shared" si="8"/>
        <v>0.04</v>
      </c>
      <c r="S54" s="33">
        <f t="shared" si="2"/>
        <v>6664</v>
      </c>
    </row>
    <row r="55" spans="2:19" x14ac:dyDescent="0.25">
      <c r="B55" s="3"/>
      <c r="C55" s="175"/>
      <c r="D55" s="27"/>
      <c r="E55" s="26"/>
      <c r="F55" s="28"/>
      <c r="H55" s="5" t="str">
        <f t="shared" si="9"/>
        <v/>
      </c>
      <c r="I55" s="7" t="str">
        <f t="shared" si="1"/>
        <v/>
      </c>
      <c r="J55" s="8" t="str">
        <f t="shared" si="0"/>
        <v/>
      </c>
      <c r="K55" s="36" t="str">
        <f>IF(L55=0,"",IF(Ijour=0,MIN(DATE(YEAR(DebAmort),MONTH(DebAmort)+(H55-1)*Imois,Jour1),DATE(YEAR(DebAmort),MONTH(DebAmort)+1+(H55-1)*Imois,0)),DATE(YEAR(DebAmort),MONTH(DebAmort),Jour1+(H55-1)*Ijour)))</f>
        <v/>
      </c>
      <c r="L55" s="167">
        <f t="shared" si="3"/>
        <v>0</v>
      </c>
      <c r="M55" s="164">
        <f t="shared" si="4"/>
        <v>0</v>
      </c>
      <c r="N55" s="163">
        <f t="shared" si="5"/>
        <v>0</v>
      </c>
      <c r="O55" s="165">
        <f t="shared" si="6"/>
        <v>0</v>
      </c>
      <c r="P55" s="168">
        <f t="shared" si="7"/>
        <v>0</v>
      </c>
      <c r="Q55" s="1"/>
      <c r="R55" s="34">
        <f t="shared" si="8"/>
        <v>0.04</v>
      </c>
      <c r="S55" s="33">
        <f t="shared" si="2"/>
        <v>6664</v>
      </c>
    </row>
    <row r="56" spans="2:19" x14ac:dyDescent="0.25">
      <c r="B56" s="3"/>
      <c r="C56" s="175"/>
      <c r="D56" s="27"/>
      <c r="E56" s="26"/>
      <c r="F56" s="28"/>
      <c r="H56" s="5" t="str">
        <f t="shared" si="9"/>
        <v/>
      </c>
      <c r="I56" s="7" t="str">
        <f t="shared" si="1"/>
        <v/>
      </c>
      <c r="J56" s="8" t="str">
        <f t="shared" si="0"/>
        <v/>
      </c>
      <c r="K56" s="36" t="str">
        <f>IF(L56=0,"",IF(Ijour=0,MIN(DATE(YEAR(DebAmort),MONTH(DebAmort)+MoisD+(H56-1)*Imois,Jour2),DATE(YEAR(DebAmort),MONTH(DebAmort)+MoisD+1+(H56-1)*Imois,0)),DATE(YEAR(DebAmort),MONTH(DebAmort),Jour1+(H56-1)*Ijour)))</f>
        <v/>
      </c>
      <c r="L56" s="167">
        <f t="shared" si="3"/>
        <v>0</v>
      </c>
      <c r="M56" s="164">
        <f t="shared" si="4"/>
        <v>0</v>
      </c>
      <c r="N56" s="163">
        <f t="shared" si="5"/>
        <v>0</v>
      </c>
      <c r="O56" s="165">
        <f t="shared" si="6"/>
        <v>0</v>
      </c>
      <c r="P56" s="168">
        <f t="shared" si="7"/>
        <v>0</v>
      </c>
      <c r="Q56" s="1"/>
      <c r="R56" s="34">
        <f t="shared" si="8"/>
        <v>0.04</v>
      </c>
      <c r="S56" s="33">
        <f t="shared" si="2"/>
        <v>6664</v>
      </c>
    </row>
    <row r="57" spans="2:19" x14ac:dyDescent="0.25">
      <c r="B57" s="3"/>
      <c r="C57" s="175"/>
      <c r="D57" s="27"/>
      <c r="E57" s="26"/>
      <c r="F57" s="28"/>
      <c r="H57" s="5" t="str">
        <f t="shared" si="9"/>
        <v/>
      </c>
      <c r="I57" s="7" t="str">
        <f t="shared" si="1"/>
        <v/>
      </c>
      <c r="J57" s="8" t="str">
        <f t="shared" si="0"/>
        <v/>
      </c>
      <c r="K57" s="36" t="str">
        <f>IF(L57=0,"",IF(Ijour=0,MIN(DATE(YEAR(DebAmort),MONTH(DebAmort)+(H57-1)*Imois,Jour1),DATE(YEAR(DebAmort),MONTH(DebAmort)+1+(H57-1)*Imois,0)),DATE(YEAR(DebAmort),MONTH(DebAmort),Jour1+(H57-1)*Ijour)))</f>
        <v/>
      </c>
      <c r="L57" s="167">
        <f t="shared" si="3"/>
        <v>0</v>
      </c>
      <c r="M57" s="164">
        <f t="shared" si="4"/>
        <v>0</v>
      </c>
      <c r="N57" s="163">
        <f t="shared" si="5"/>
        <v>0</v>
      </c>
      <c r="O57" s="165">
        <f t="shared" si="6"/>
        <v>0</v>
      </c>
      <c r="P57" s="168">
        <f t="shared" si="7"/>
        <v>0</v>
      </c>
      <c r="Q57" s="1"/>
      <c r="R57" s="34">
        <f t="shared" si="8"/>
        <v>0.04</v>
      </c>
      <c r="S57" s="33">
        <f t="shared" si="2"/>
        <v>6664</v>
      </c>
    </row>
    <row r="58" spans="2:19" x14ac:dyDescent="0.25">
      <c r="B58" s="3"/>
      <c r="C58" s="175"/>
      <c r="D58" s="27"/>
      <c r="E58" s="26"/>
      <c r="F58" s="28"/>
      <c r="H58" s="5" t="str">
        <f t="shared" si="9"/>
        <v/>
      </c>
      <c r="I58" s="7" t="str">
        <f t="shared" si="1"/>
        <v/>
      </c>
      <c r="J58" s="8" t="str">
        <f t="shared" si="0"/>
        <v/>
      </c>
      <c r="K58" s="36" t="str">
        <f>IF(L58=0,"",IF(Ijour=0,MIN(DATE(YEAR(DebAmort),MONTH(DebAmort)+MoisD+(H58-1)*Imois,Jour2),DATE(YEAR(DebAmort),MONTH(DebAmort)+MoisD+1+(H58-1)*Imois,0)),DATE(YEAR(DebAmort),MONTH(DebAmort),Jour1+(H58-1)*Ijour)))</f>
        <v/>
      </c>
      <c r="L58" s="167">
        <f t="shared" si="3"/>
        <v>0</v>
      </c>
      <c r="M58" s="164">
        <f t="shared" si="4"/>
        <v>0</v>
      </c>
      <c r="N58" s="163">
        <f t="shared" si="5"/>
        <v>0</v>
      </c>
      <c r="O58" s="165">
        <f t="shared" si="6"/>
        <v>0</v>
      </c>
      <c r="P58" s="168">
        <f t="shared" si="7"/>
        <v>0</v>
      </c>
      <c r="Q58" s="1"/>
      <c r="R58" s="34">
        <f t="shared" si="8"/>
        <v>0.04</v>
      </c>
      <c r="S58" s="33">
        <f t="shared" si="2"/>
        <v>6664</v>
      </c>
    </row>
    <row r="59" spans="2:19" x14ac:dyDescent="0.25">
      <c r="B59" s="3"/>
      <c r="C59" s="175"/>
      <c r="D59" s="27"/>
      <c r="E59" s="26"/>
      <c r="F59" s="28"/>
      <c r="H59" s="5" t="str">
        <f t="shared" si="9"/>
        <v/>
      </c>
      <c r="I59" s="7" t="str">
        <f t="shared" si="1"/>
        <v/>
      </c>
      <c r="J59" s="8" t="str">
        <f t="shared" si="0"/>
        <v/>
      </c>
      <c r="K59" s="36" t="str">
        <f>IF(L59=0,"",IF(Ijour=0,MIN(DATE(YEAR(DebAmort),MONTH(DebAmort)+(H59-1)*Imois,Jour1),DATE(YEAR(DebAmort),MONTH(DebAmort)+1+(H59-1)*Imois,0)),DATE(YEAR(DebAmort),MONTH(DebAmort),Jour1+(H59-1)*Ijour)))</f>
        <v/>
      </c>
      <c r="L59" s="167">
        <f t="shared" si="3"/>
        <v>0</v>
      </c>
      <c r="M59" s="164">
        <f t="shared" si="4"/>
        <v>0</v>
      </c>
      <c r="N59" s="163">
        <f t="shared" si="5"/>
        <v>0</v>
      </c>
      <c r="O59" s="165">
        <f t="shared" si="6"/>
        <v>0</v>
      </c>
      <c r="P59" s="168">
        <f t="shared" si="7"/>
        <v>0</v>
      </c>
      <c r="Q59" s="1"/>
      <c r="R59" s="34">
        <f t="shared" si="8"/>
        <v>0.04</v>
      </c>
      <c r="S59" s="33">
        <f t="shared" si="2"/>
        <v>6664</v>
      </c>
    </row>
    <row r="60" spans="2:19" x14ac:dyDescent="0.25">
      <c r="B60" s="3"/>
      <c r="C60" s="175"/>
      <c r="D60" s="27"/>
      <c r="E60" s="26"/>
      <c r="F60" s="28"/>
      <c r="H60" s="5" t="str">
        <f t="shared" si="9"/>
        <v/>
      </c>
      <c r="I60" s="7" t="str">
        <f t="shared" si="1"/>
        <v/>
      </c>
      <c r="J60" s="8" t="str">
        <f t="shared" si="0"/>
        <v/>
      </c>
      <c r="K60" s="36" t="str">
        <f>IF(L60=0,"",IF(Ijour=0,MIN(DATE(YEAR(DebAmort),MONTH(DebAmort)+MoisD+(H60-1)*Imois,Jour2),DATE(YEAR(DebAmort),MONTH(DebAmort)+MoisD+1+(H60-1)*Imois,0)),DATE(YEAR(DebAmort),MONTH(DebAmort),Jour1+(H60-1)*Ijour)))</f>
        <v/>
      </c>
      <c r="L60" s="167">
        <f t="shared" si="3"/>
        <v>0</v>
      </c>
      <c r="M60" s="164">
        <f t="shared" si="4"/>
        <v>0</v>
      </c>
      <c r="N60" s="163">
        <f t="shared" si="5"/>
        <v>0</v>
      </c>
      <c r="O60" s="165">
        <f t="shared" si="6"/>
        <v>0</v>
      </c>
      <c r="P60" s="168">
        <f t="shared" si="7"/>
        <v>0</v>
      </c>
      <c r="Q60" s="1"/>
      <c r="R60" s="34">
        <f t="shared" si="8"/>
        <v>0.04</v>
      </c>
      <c r="S60" s="33">
        <f t="shared" si="2"/>
        <v>6664</v>
      </c>
    </row>
    <row r="61" spans="2:19" x14ac:dyDescent="0.25">
      <c r="B61" s="3"/>
      <c r="C61" s="175"/>
      <c r="D61" s="27"/>
      <c r="E61" s="26"/>
      <c r="F61" s="28"/>
      <c r="H61" s="5" t="str">
        <f t="shared" si="9"/>
        <v/>
      </c>
      <c r="I61" s="7" t="str">
        <f t="shared" si="1"/>
        <v/>
      </c>
      <c r="J61" s="8" t="str">
        <f t="shared" si="0"/>
        <v/>
      </c>
      <c r="K61" s="36" t="str">
        <f>IF(L61=0,"",IF(Ijour=0,MIN(DATE(YEAR(DebAmort),MONTH(DebAmort)+(H61-1)*Imois,Jour1),DATE(YEAR(DebAmort),MONTH(DebAmort)+1+(H61-1)*Imois,0)),DATE(YEAR(DebAmort),MONTH(DebAmort),Jour1+(H61-1)*Ijour)))</f>
        <v/>
      </c>
      <c r="L61" s="167">
        <f t="shared" si="3"/>
        <v>0</v>
      </c>
      <c r="M61" s="164">
        <f t="shared" si="4"/>
        <v>0</v>
      </c>
      <c r="N61" s="163">
        <f t="shared" si="5"/>
        <v>0</v>
      </c>
      <c r="O61" s="165">
        <f t="shared" si="6"/>
        <v>0</v>
      </c>
      <c r="P61" s="168">
        <f t="shared" si="7"/>
        <v>0</v>
      </c>
      <c r="Q61" s="1"/>
      <c r="R61" s="34">
        <f t="shared" si="8"/>
        <v>0.04</v>
      </c>
      <c r="S61" s="33">
        <f t="shared" si="2"/>
        <v>6664</v>
      </c>
    </row>
    <row r="62" spans="2:19" x14ac:dyDescent="0.25">
      <c r="B62" s="3"/>
      <c r="C62" s="175"/>
      <c r="D62" s="27"/>
      <c r="E62" s="26"/>
      <c r="F62" s="28"/>
      <c r="H62" s="5" t="str">
        <f t="shared" si="9"/>
        <v/>
      </c>
      <c r="I62" s="7" t="str">
        <f t="shared" si="1"/>
        <v/>
      </c>
      <c r="J62" s="8" t="str">
        <f t="shared" si="0"/>
        <v/>
      </c>
      <c r="K62" s="36" t="str">
        <f>IF(L62=0,"",IF(Ijour=0,MIN(DATE(YEAR(DebAmort),MONTH(DebAmort)+MoisD+(H62-1)*Imois,Jour2),DATE(YEAR(DebAmort),MONTH(DebAmort)+MoisD+1+(H62-1)*Imois,0)),DATE(YEAR(DebAmort),MONTH(DebAmort),Jour1+(H62-1)*Ijour)))</f>
        <v/>
      </c>
      <c r="L62" s="167">
        <f t="shared" si="3"/>
        <v>0</v>
      </c>
      <c r="M62" s="164">
        <f t="shared" si="4"/>
        <v>0</v>
      </c>
      <c r="N62" s="163">
        <f t="shared" si="5"/>
        <v>0</v>
      </c>
      <c r="O62" s="165">
        <f t="shared" si="6"/>
        <v>0</v>
      </c>
      <c r="P62" s="168">
        <f t="shared" si="7"/>
        <v>0</v>
      </c>
      <c r="Q62" s="1"/>
      <c r="R62" s="34">
        <f t="shared" si="8"/>
        <v>0.04</v>
      </c>
      <c r="S62" s="33">
        <f t="shared" si="2"/>
        <v>6664</v>
      </c>
    </row>
    <row r="63" spans="2:19" x14ac:dyDescent="0.25">
      <c r="B63" s="3"/>
      <c r="C63" s="175"/>
      <c r="D63" s="27"/>
      <c r="E63" s="26"/>
      <c r="F63" s="28"/>
      <c r="H63" s="5" t="str">
        <f t="shared" si="9"/>
        <v/>
      </c>
      <c r="I63" s="7" t="str">
        <f t="shared" si="1"/>
        <v/>
      </c>
      <c r="J63" s="8" t="str">
        <f t="shared" si="0"/>
        <v/>
      </c>
      <c r="K63" s="36" t="str">
        <f>IF(L63=0,"",IF(Ijour=0,MIN(DATE(YEAR(DebAmort),MONTH(DebAmort)+(H63-1)*Imois,Jour1),DATE(YEAR(DebAmort),MONTH(DebAmort)+1+(H63-1)*Imois,0)),DATE(YEAR(DebAmort),MONTH(DebAmort),Jour1+(H63-1)*Ijour)))</f>
        <v/>
      </c>
      <c r="L63" s="167">
        <f t="shared" si="3"/>
        <v>0</v>
      </c>
      <c r="M63" s="164">
        <f t="shared" si="4"/>
        <v>0</v>
      </c>
      <c r="N63" s="163">
        <f t="shared" si="5"/>
        <v>0</v>
      </c>
      <c r="O63" s="165">
        <f t="shared" si="6"/>
        <v>0</v>
      </c>
      <c r="P63" s="168">
        <f t="shared" si="7"/>
        <v>0</v>
      </c>
      <c r="Q63" s="1"/>
      <c r="R63" s="34">
        <f t="shared" si="8"/>
        <v>0.04</v>
      </c>
      <c r="S63" s="33">
        <f t="shared" si="2"/>
        <v>6664</v>
      </c>
    </row>
    <row r="64" spans="2:19" x14ac:dyDescent="0.25">
      <c r="B64" s="3"/>
      <c r="C64" s="175"/>
      <c r="D64" s="27"/>
      <c r="E64" s="26"/>
      <c r="F64" s="28"/>
      <c r="H64" s="5" t="str">
        <f t="shared" si="9"/>
        <v/>
      </c>
      <c r="I64" s="7" t="str">
        <f t="shared" si="1"/>
        <v/>
      </c>
      <c r="J64" s="8" t="str">
        <f t="shared" si="0"/>
        <v/>
      </c>
      <c r="K64" s="36" t="str">
        <f>IF(L64=0,"",IF(Ijour=0,MIN(DATE(YEAR(DebAmort),MONTH(DebAmort)+MoisD+(H64-1)*Imois,Jour2),DATE(YEAR(DebAmort),MONTH(DebAmort)+MoisD+1+(H64-1)*Imois,0)),DATE(YEAR(DebAmort),MONTH(DebAmort),Jour1+(H64-1)*Ijour)))</f>
        <v/>
      </c>
      <c r="L64" s="167">
        <f t="shared" si="3"/>
        <v>0</v>
      </c>
      <c r="M64" s="164">
        <f t="shared" si="4"/>
        <v>0</v>
      </c>
      <c r="N64" s="163">
        <f t="shared" si="5"/>
        <v>0</v>
      </c>
      <c r="O64" s="165">
        <f t="shared" si="6"/>
        <v>0</v>
      </c>
      <c r="P64" s="168">
        <f t="shared" si="7"/>
        <v>0</v>
      </c>
      <c r="Q64" s="1"/>
      <c r="R64" s="34">
        <f t="shared" si="8"/>
        <v>0.04</v>
      </c>
      <c r="S64" s="33">
        <f t="shared" si="2"/>
        <v>6664</v>
      </c>
    </row>
    <row r="65" spans="2:19" x14ac:dyDescent="0.25">
      <c r="B65" s="3"/>
      <c r="C65" s="175"/>
      <c r="D65" s="27"/>
      <c r="E65" s="26"/>
      <c r="F65" s="28"/>
      <c r="H65" s="5" t="str">
        <f t="shared" si="9"/>
        <v/>
      </c>
      <c r="I65" s="7" t="str">
        <f t="shared" si="1"/>
        <v/>
      </c>
      <c r="J65" s="8" t="str">
        <f t="shared" si="0"/>
        <v/>
      </c>
      <c r="K65" s="36" t="str">
        <f>IF(L65=0,"",IF(Ijour=0,MIN(DATE(YEAR(DebAmort),MONTH(DebAmort)+(H65-1)*Imois,Jour1),DATE(YEAR(DebAmort),MONTH(DebAmort)+1+(H65-1)*Imois,0)),DATE(YEAR(DebAmort),MONTH(DebAmort),Jour1+(H65-1)*Ijour)))</f>
        <v/>
      </c>
      <c r="L65" s="167">
        <f t="shared" si="3"/>
        <v>0</v>
      </c>
      <c r="M65" s="164">
        <f t="shared" si="4"/>
        <v>0</v>
      </c>
      <c r="N65" s="163">
        <f t="shared" si="5"/>
        <v>0</v>
      </c>
      <c r="O65" s="165">
        <f t="shared" si="6"/>
        <v>0</v>
      </c>
      <c r="P65" s="168">
        <f t="shared" si="7"/>
        <v>0</v>
      </c>
      <c r="Q65" s="1"/>
      <c r="R65" s="34">
        <f t="shared" si="8"/>
        <v>0.04</v>
      </c>
      <c r="S65" s="33">
        <f t="shared" si="2"/>
        <v>6664</v>
      </c>
    </row>
    <row r="66" spans="2:19" x14ac:dyDescent="0.25">
      <c r="B66" s="3"/>
      <c r="C66" s="175"/>
      <c r="D66" s="27"/>
      <c r="E66" s="26"/>
      <c r="F66" s="28"/>
      <c r="H66" s="5" t="str">
        <f t="shared" si="9"/>
        <v/>
      </c>
      <c r="I66" s="7" t="str">
        <f t="shared" si="1"/>
        <v/>
      </c>
      <c r="J66" s="8" t="str">
        <f t="shared" si="0"/>
        <v/>
      </c>
      <c r="K66" s="36" t="str">
        <f>IF(L66=0,"",IF(Ijour=0,MIN(DATE(YEAR(DebAmort),MONTH(DebAmort)+MoisD+(H66-1)*Imois,Jour2),DATE(YEAR(DebAmort),MONTH(DebAmort)+MoisD+1+(H66-1)*Imois,0)),DATE(YEAR(DebAmort),MONTH(DebAmort),Jour1+(H66-1)*Ijour)))</f>
        <v/>
      </c>
      <c r="L66" s="167">
        <f t="shared" si="3"/>
        <v>0</v>
      </c>
      <c r="M66" s="164">
        <f t="shared" si="4"/>
        <v>0</v>
      </c>
      <c r="N66" s="163">
        <f t="shared" si="5"/>
        <v>0</v>
      </c>
      <c r="O66" s="165">
        <f t="shared" si="6"/>
        <v>0</v>
      </c>
      <c r="P66" s="168">
        <f t="shared" si="7"/>
        <v>0</v>
      </c>
      <c r="Q66" s="1"/>
      <c r="R66" s="34">
        <f t="shared" si="8"/>
        <v>0.04</v>
      </c>
      <c r="S66" s="33">
        <f t="shared" si="2"/>
        <v>6664</v>
      </c>
    </row>
    <row r="67" spans="2:19" x14ac:dyDescent="0.25">
      <c r="B67" s="3"/>
      <c r="C67" s="175"/>
      <c r="D67" s="27"/>
      <c r="E67" s="26"/>
      <c r="F67" s="28"/>
      <c r="H67" s="5" t="str">
        <f t="shared" si="9"/>
        <v/>
      </c>
      <c r="I67" s="7" t="str">
        <f t="shared" si="1"/>
        <v/>
      </c>
      <c r="J67" s="8" t="str">
        <f t="shared" si="0"/>
        <v/>
      </c>
      <c r="K67" s="36" t="str">
        <f>IF(L67=0,"",IF(Ijour=0,MIN(DATE(YEAR(DebAmort),MONTH(DebAmort)+(H67-1)*Imois,Jour1),DATE(YEAR(DebAmort),MONTH(DebAmort)+1+(H67-1)*Imois,0)),DATE(YEAR(DebAmort),MONTH(DebAmort),Jour1+(H67-1)*Ijour)))</f>
        <v/>
      </c>
      <c r="L67" s="167">
        <f t="shared" si="3"/>
        <v>0</v>
      </c>
      <c r="M67" s="164">
        <f t="shared" si="4"/>
        <v>0</v>
      </c>
      <c r="N67" s="163">
        <f t="shared" si="5"/>
        <v>0</v>
      </c>
      <c r="O67" s="165">
        <f t="shared" si="6"/>
        <v>0</v>
      </c>
      <c r="P67" s="168">
        <f t="shared" si="7"/>
        <v>0</v>
      </c>
      <c r="Q67" s="1"/>
      <c r="R67" s="34">
        <f t="shared" si="8"/>
        <v>0.04</v>
      </c>
      <c r="S67" s="33">
        <f t="shared" si="2"/>
        <v>6664</v>
      </c>
    </row>
    <row r="68" spans="2:19" x14ac:dyDescent="0.25">
      <c r="B68" s="3"/>
      <c r="C68" s="175"/>
      <c r="D68" s="27"/>
      <c r="E68" s="26"/>
      <c r="F68" s="28"/>
      <c r="H68" s="5" t="str">
        <f t="shared" si="9"/>
        <v/>
      </c>
      <c r="I68" s="7" t="str">
        <f t="shared" si="1"/>
        <v/>
      </c>
      <c r="J68" s="8" t="str">
        <f t="shared" si="0"/>
        <v/>
      </c>
      <c r="K68" s="36" t="str">
        <f>IF(L68=0,"",IF(Ijour=0,MIN(DATE(YEAR(DebAmort),MONTH(DebAmort)+MoisD+(H68-1)*Imois,Jour2),DATE(YEAR(DebAmort),MONTH(DebAmort)+MoisD+1+(H68-1)*Imois,0)),DATE(YEAR(DebAmort),MONTH(DebAmort),Jour1+(H68-1)*Ijour)))</f>
        <v/>
      </c>
      <c r="L68" s="167">
        <f t="shared" si="3"/>
        <v>0</v>
      </c>
      <c r="M68" s="164">
        <f t="shared" si="4"/>
        <v>0</v>
      </c>
      <c r="N68" s="163">
        <f t="shared" si="5"/>
        <v>0</v>
      </c>
      <c r="O68" s="165">
        <f t="shared" si="6"/>
        <v>0</v>
      </c>
      <c r="P68" s="168">
        <f t="shared" si="7"/>
        <v>0</v>
      </c>
      <c r="Q68" s="1"/>
      <c r="R68" s="34">
        <f t="shared" si="8"/>
        <v>0.04</v>
      </c>
      <c r="S68" s="33">
        <f t="shared" si="2"/>
        <v>6664</v>
      </c>
    </row>
    <row r="69" spans="2:19" x14ac:dyDescent="0.25">
      <c r="B69" s="3"/>
      <c r="C69" s="175"/>
      <c r="D69" s="27"/>
      <c r="E69" s="26"/>
      <c r="F69" s="28"/>
      <c r="H69" s="5" t="str">
        <f t="shared" si="9"/>
        <v/>
      </c>
      <c r="I69" s="7" t="str">
        <f t="shared" si="1"/>
        <v/>
      </c>
      <c r="J69" s="8" t="str">
        <f t="shared" si="0"/>
        <v/>
      </c>
      <c r="K69" s="36" t="str">
        <f>IF(L69=0,"",IF(Ijour=0,MIN(DATE(YEAR(DebAmort),MONTH(DebAmort)+(H69-1)*Imois,Jour1),DATE(YEAR(DebAmort),MONTH(DebAmort)+1+(H69-1)*Imois,0)),DATE(YEAR(DebAmort),MONTH(DebAmort),Jour1+(H69-1)*Ijour)))</f>
        <v/>
      </c>
      <c r="L69" s="167">
        <f t="shared" si="3"/>
        <v>0</v>
      </c>
      <c r="M69" s="164">
        <f t="shared" si="4"/>
        <v>0</v>
      </c>
      <c r="N69" s="163">
        <f t="shared" si="5"/>
        <v>0</v>
      </c>
      <c r="O69" s="165">
        <f t="shared" si="6"/>
        <v>0</v>
      </c>
      <c r="P69" s="168">
        <f t="shared" si="7"/>
        <v>0</v>
      </c>
      <c r="Q69" s="1"/>
      <c r="R69" s="34">
        <f t="shared" si="8"/>
        <v>0.04</v>
      </c>
      <c r="S69" s="33">
        <f t="shared" si="2"/>
        <v>6664</v>
      </c>
    </row>
    <row r="70" spans="2:19" x14ac:dyDescent="0.25">
      <c r="B70" s="3"/>
      <c r="C70" s="175"/>
      <c r="D70" s="27"/>
      <c r="E70" s="26"/>
      <c r="F70" s="28"/>
      <c r="H70" s="5" t="str">
        <f t="shared" si="9"/>
        <v/>
      </c>
      <c r="I70" s="7" t="str">
        <f t="shared" si="1"/>
        <v/>
      </c>
      <c r="J70" s="8" t="str">
        <f t="shared" si="0"/>
        <v/>
      </c>
      <c r="K70" s="36" t="str">
        <f>IF(L70=0,"",IF(Ijour=0,MIN(DATE(YEAR(DebAmort),MONTH(DebAmort)+MoisD+(H70-1)*Imois,Jour2),DATE(YEAR(DebAmort),MONTH(DebAmort)+MoisD+1+(H70-1)*Imois,0)),DATE(YEAR(DebAmort),MONTH(DebAmort),Jour1+(H70-1)*Ijour)))</f>
        <v/>
      </c>
      <c r="L70" s="167">
        <f t="shared" si="3"/>
        <v>0</v>
      </c>
      <c r="M70" s="164">
        <f t="shared" si="4"/>
        <v>0</v>
      </c>
      <c r="N70" s="163">
        <f t="shared" si="5"/>
        <v>0</v>
      </c>
      <c r="O70" s="165">
        <f t="shared" si="6"/>
        <v>0</v>
      </c>
      <c r="P70" s="168">
        <f t="shared" si="7"/>
        <v>0</v>
      </c>
      <c r="Q70" s="1"/>
      <c r="R70" s="34">
        <f t="shared" si="8"/>
        <v>0.04</v>
      </c>
      <c r="S70" s="33">
        <f t="shared" si="2"/>
        <v>6664</v>
      </c>
    </row>
    <row r="71" spans="2:19" x14ac:dyDescent="0.25">
      <c r="B71" s="3"/>
      <c r="C71" s="175"/>
      <c r="D71" s="27"/>
      <c r="E71" s="26"/>
      <c r="F71" s="28"/>
      <c r="H71" s="5" t="str">
        <f t="shared" si="9"/>
        <v/>
      </c>
      <c r="I71" s="7" t="str">
        <f t="shared" si="1"/>
        <v/>
      </c>
      <c r="J71" s="8" t="str">
        <f t="shared" si="0"/>
        <v/>
      </c>
      <c r="K71" s="36" t="str">
        <f>IF(L71=0,"",IF(Ijour=0,MIN(DATE(YEAR(DebAmort),MONTH(DebAmort)+(H71-1)*Imois,Jour1),DATE(YEAR(DebAmort),MONTH(DebAmort)+1+(H71-1)*Imois,0)),DATE(YEAR(DebAmort),MONTH(DebAmort),Jour1+(H71-1)*Ijour)))</f>
        <v/>
      </c>
      <c r="L71" s="167">
        <f t="shared" si="3"/>
        <v>0</v>
      </c>
      <c r="M71" s="164">
        <f t="shared" si="4"/>
        <v>0</v>
      </c>
      <c r="N71" s="163">
        <f t="shared" si="5"/>
        <v>0</v>
      </c>
      <c r="O71" s="165">
        <f t="shared" si="6"/>
        <v>0</v>
      </c>
      <c r="P71" s="168">
        <f t="shared" si="7"/>
        <v>0</v>
      </c>
      <c r="Q71" s="1"/>
      <c r="R71" s="34">
        <f t="shared" si="8"/>
        <v>0.04</v>
      </c>
      <c r="S71" s="33">
        <f t="shared" si="2"/>
        <v>6664</v>
      </c>
    </row>
    <row r="72" spans="2:19" x14ac:dyDescent="0.25">
      <c r="B72" s="3"/>
      <c r="C72" s="175"/>
      <c r="D72" s="27"/>
      <c r="E72" s="26"/>
      <c r="F72" s="28"/>
      <c r="H72" s="5" t="str">
        <f t="shared" si="9"/>
        <v/>
      </c>
      <c r="I72" s="7" t="str">
        <f t="shared" si="1"/>
        <v/>
      </c>
      <c r="J72" s="8" t="str">
        <f t="shared" si="0"/>
        <v/>
      </c>
      <c r="K72" s="36" t="str">
        <f>IF(L72=0,"",IF(Ijour=0,MIN(DATE(YEAR(DebAmort),MONTH(DebAmort)+MoisD+(H72-1)*Imois,Jour2),DATE(YEAR(DebAmort),MONTH(DebAmort)+MoisD+1+(H72-1)*Imois,0)),DATE(YEAR(DebAmort),MONTH(DebAmort),Jour1+(H72-1)*Ijour)))</f>
        <v/>
      </c>
      <c r="L72" s="167">
        <f t="shared" si="3"/>
        <v>0</v>
      </c>
      <c r="M72" s="164">
        <f t="shared" si="4"/>
        <v>0</v>
      </c>
      <c r="N72" s="163">
        <f t="shared" si="5"/>
        <v>0</v>
      </c>
      <c r="O72" s="165">
        <f t="shared" si="6"/>
        <v>0</v>
      </c>
      <c r="P72" s="168">
        <f t="shared" si="7"/>
        <v>0</v>
      </c>
      <c r="Q72" s="1"/>
      <c r="R72" s="34">
        <f t="shared" si="8"/>
        <v>0.04</v>
      </c>
      <c r="S72" s="33">
        <f t="shared" si="2"/>
        <v>6664</v>
      </c>
    </row>
    <row r="73" spans="2:19" x14ac:dyDescent="0.25">
      <c r="B73" s="3"/>
      <c r="C73" s="175"/>
      <c r="D73" s="27"/>
      <c r="E73" s="26"/>
      <c r="F73" s="28"/>
      <c r="H73" s="5" t="str">
        <f t="shared" si="9"/>
        <v/>
      </c>
      <c r="I73" s="7" t="str">
        <f t="shared" si="1"/>
        <v/>
      </c>
      <c r="J73" s="8" t="str">
        <f t="shared" si="0"/>
        <v/>
      </c>
      <c r="K73" s="36" t="str">
        <f>IF(L73=0,"",IF(Ijour=0,MIN(DATE(YEAR(DebAmort),MONTH(DebAmort)+(H73-1)*Imois,Jour1),DATE(YEAR(DebAmort),MONTH(DebAmort)+1+(H73-1)*Imois,0)),DATE(YEAR(DebAmort),MONTH(DebAmort),Jour1+(H73-1)*Ijour)))</f>
        <v/>
      </c>
      <c r="L73" s="167">
        <f t="shared" si="3"/>
        <v>0</v>
      </c>
      <c r="M73" s="164">
        <f t="shared" si="4"/>
        <v>0</v>
      </c>
      <c r="N73" s="163">
        <f t="shared" si="5"/>
        <v>0</v>
      </c>
      <c r="O73" s="165">
        <f t="shared" si="6"/>
        <v>0</v>
      </c>
      <c r="P73" s="168">
        <f t="shared" si="7"/>
        <v>0</v>
      </c>
      <c r="Q73" s="1"/>
      <c r="R73" s="34">
        <f t="shared" si="8"/>
        <v>0.04</v>
      </c>
      <c r="S73" s="33">
        <f t="shared" si="2"/>
        <v>6664</v>
      </c>
    </row>
    <row r="74" spans="2:19" x14ac:dyDescent="0.25">
      <c r="B74" s="3"/>
      <c r="C74" s="175"/>
      <c r="D74" s="27"/>
      <c r="E74" s="26"/>
      <c r="F74" s="28"/>
      <c r="H74" s="5" t="str">
        <f t="shared" si="9"/>
        <v/>
      </c>
      <c r="I74" s="7" t="str">
        <f t="shared" si="1"/>
        <v/>
      </c>
      <c r="J74" s="8" t="str">
        <f t="shared" si="0"/>
        <v/>
      </c>
      <c r="K74" s="36" t="str">
        <f>IF(L74=0,"",IF(Ijour=0,MIN(DATE(YEAR(DebAmort),MONTH(DebAmort)+MoisD+(H74-1)*Imois,Jour2),DATE(YEAR(DebAmort),MONTH(DebAmort)+MoisD+1+(H74-1)*Imois,0)),DATE(YEAR(DebAmort),MONTH(DebAmort),Jour1+(H74-1)*Ijour)))</f>
        <v/>
      </c>
      <c r="L74" s="167">
        <f t="shared" si="3"/>
        <v>0</v>
      </c>
      <c r="M74" s="164">
        <f t="shared" si="4"/>
        <v>0</v>
      </c>
      <c r="N74" s="163">
        <f t="shared" si="5"/>
        <v>0</v>
      </c>
      <c r="O74" s="165">
        <f t="shared" si="6"/>
        <v>0</v>
      </c>
      <c r="P74" s="168">
        <f t="shared" si="7"/>
        <v>0</v>
      </c>
      <c r="Q74" s="1"/>
      <c r="R74" s="34">
        <f t="shared" si="8"/>
        <v>0.04</v>
      </c>
      <c r="S74" s="33">
        <f t="shared" si="2"/>
        <v>6664</v>
      </c>
    </row>
    <row r="75" spans="2:19" x14ac:dyDescent="0.25">
      <c r="B75" s="3"/>
      <c r="C75" s="175"/>
      <c r="D75" s="27"/>
      <c r="E75" s="26"/>
      <c r="F75" s="28"/>
      <c r="H75" s="5" t="str">
        <f t="shared" si="9"/>
        <v/>
      </c>
      <c r="I75" s="7" t="str">
        <f t="shared" si="1"/>
        <v/>
      </c>
      <c r="J75" s="8" t="str">
        <f t="shared" si="0"/>
        <v/>
      </c>
      <c r="K75" s="36" t="str">
        <f>IF(L75=0,"",IF(Ijour=0,MIN(DATE(YEAR(DebAmort),MONTH(DebAmort)+(H75-1)*Imois,Jour1),DATE(YEAR(DebAmort),MONTH(DebAmort)+1+(H75-1)*Imois,0)),DATE(YEAR(DebAmort),MONTH(DebAmort),Jour1+(H75-1)*Ijour)))</f>
        <v/>
      </c>
      <c r="L75" s="167">
        <f t="shared" si="3"/>
        <v>0</v>
      </c>
      <c r="M75" s="164">
        <f t="shared" si="4"/>
        <v>0</v>
      </c>
      <c r="N75" s="163">
        <f t="shared" si="5"/>
        <v>0</v>
      </c>
      <c r="O75" s="165">
        <f t="shared" si="6"/>
        <v>0</v>
      </c>
      <c r="P75" s="168">
        <f t="shared" si="7"/>
        <v>0</v>
      </c>
      <c r="Q75" s="1"/>
      <c r="R75" s="34">
        <f t="shared" si="8"/>
        <v>0.04</v>
      </c>
      <c r="S75" s="33">
        <f t="shared" si="2"/>
        <v>6664</v>
      </c>
    </row>
    <row r="76" spans="2:19" x14ac:dyDescent="0.25">
      <c r="B76" s="3"/>
      <c r="C76" s="175"/>
      <c r="D76" s="27"/>
      <c r="E76" s="26"/>
      <c r="F76" s="28"/>
      <c r="H76" s="5" t="str">
        <f t="shared" si="9"/>
        <v/>
      </c>
      <c r="I76" s="7" t="str">
        <f t="shared" si="1"/>
        <v/>
      </c>
      <c r="J76" s="8" t="str">
        <f t="shared" si="0"/>
        <v/>
      </c>
      <c r="K76" s="36" t="str">
        <f>IF(L76=0,"",IF(Ijour=0,MIN(DATE(YEAR(DebAmort),MONTH(DebAmort)+MoisD+(H76-1)*Imois,Jour2),DATE(YEAR(DebAmort),MONTH(DebAmort)+MoisD+1+(H76-1)*Imois,0)),DATE(YEAR(DebAmort),MONTH(DebAmort),Jour1+(H76-1)*Ijour)))</f>
        <v/>
      </c>
      <c r="L76" s="167">
        <f t="shared" si="3"/>
        <v>0</v>
      </c>
      <c r="M76" s="164">
        <f t="shared" si="4"/>
        <v>0</v>
      </c>
      <c r="N76" s="163">
        <f t="shared" si="5"/>
        <v>0</v>
      </c>
      <c r="O76" s="165">
        <f t="shared" si="6"/>
        <v>0</v>
      </c>
      <c r="P76" s="168">
        <f t="shared" si="7"/>
        <v>0</v>
      </c>
      <c r="Q76" s="1"/>
      <c r="R76" s="34">
        <f t="shared" si="8"/>
        <v>0.04</v>
      </c>
      <c r="S76" s="33">
        <f t="shared" si="2"/>
        <v>6664</v>
      </c>
    </row>
    <row r="77" spans="2:19" x14ac:dyDescent="0.25">
      <c r="B77" s="3"/>
      <c r="C77" s="175"/>
      <c r="D77" s="27"/>
      <c r="E77" s="26"/>
      <c r="F77" s="28"/>
      <c r="H77" s="5" t="str">
        <f t="shared" si="9"/>
        <v/>
      </c>
      <c r="I77" s="7" t="str">
        <f t="shared" si="1"/>
        <v/>
      </c>
      <c r="J77" s="8" t="str">
        <f t="shared" si="0"/>
        <v/>
      </c>
      <c r="K77" s="36" t="str">
        <f>IF(L77=0,"",IF(Ijour=0,MIN(DATE(YEAR(DebAmort),MONTH(DebAmort)+(H77-1)*Imois,Jour1),DATE(YEAR(DebAmort),MONTH(DebAmort)+1+(H77-1)*Imois,0)),DATE(YEAR(DebAmort),MONTH(DebAmort),Jour1+(H77-1)*Ijour)))</f>
        <v/>
      </c>
      <c r="L77" s="167">
        <f t="shared" si="3"/>
        <v>0</v>
      </c>
      <c r="M77" s="164">
        <f t="shared" si="4"/>
        <v>0</v>
      </c>
      <c r="N77" s="163">
        <f t="shared" si="5"/>
        <v>0</v>
      </c>
      <c r="O77" s="165">
        <f t="shared" si="6"/>
        <v>0</v>
      </c>
      <c r="P77" s="168">
        <f t="shared" si="7"/>
        <v>0</v>
      </c>
      <c r="Q77" s="1"/>
      <c r="R77" s="34">
        <f t="shared" si="8"/>
        <v>0.04</v>
      </c>
      <c r="S77" s="33">
        <f t="shared" si="2"/>
        <v>6664</v>
      </c>
    </row>
    <row r="78" spans="2:19" x14ac:dyDescent="0.25">
      <c r="B78" s="3"/>
      <c r="C78" s="175"/>
      <c r="D78" s="27"/>
      <c r="E78" s="26"/>
      <c r="F78" s="28"/>
      <c r="H78" s="5" t="str">
        <f t="shared" si="9"/>
        <v/>
      </c>
      <c r="I78" s="7" t="str">
        <f t="shared" si="1"/>
        <v/>
      </c>
      <c r="J78" s="8" t="str">
        <f t="shared" si="0"/>
        <v/>
      </c>
      <c r="K78" s="36" t="str">
        <f>IF(L78=0,"",IF(Ijour=0,MIN(DATE(YEAR(DebAmort),MONTH(DebAmort)+MoisD+(H78-1)*Imois,Jour2),DATE(YEAR(DebAmort),MONTH(DebAmort)+MoisD+1+(H78-1)*Imois,0)),DATE(YEAR(DebAmort),MONTH(DebAmort),Jour1+(H78-1)*Ijour)))</f>
        <v/>
      </c>
      <c r="L78" s="167">
        <f t="shared" si="3"/>
        <v>0</v>
      </c>
      <c r="M78" s="164">
        <f t="shared" si="4"/>
        <v>0</v>
      </c>
      <c r="N78" s="163">
        <f t="shared" si="5"/>
        <v>0</v>
      </c>
      <c r="O78" s="165">
        <f t="shared" si="6"/>
        <v>0</v>
      </c>
      <c r="P78" s="168">
        <f t="shared" si="7"/>
        <v>0</v>
      </c>
      <c r="Q78" s="1"/>
      <c r="R78" s="34">
        <f t="shared" si="8"/>
        <v>0.04</v>
      </c>
      <c r="S78" s="33">
        <f t="shared" si="2"/>
        <v>6664</v>
      </c>
    </row>
    <row r="79" spans="2:19" x14ac:dyDescent="0.25">
      <c r="B79" s="3"/>
      <c r="C79" s="175"/>
      <c r="D79" s="27"/>
      <c r="E79" s="26"/>
      <c r="F79" s="28"/>
      <c r="H79" s="5" t="str">
        <f t="shared" si="9"/>
        <v/>
      </c>
      <c r="I79" s="7" t="str">
        <f t="shared" ref="I79:I142" si="10">IF(L79&gt;0,NbEch+Différé+1-H79,"")</f>
        <v/>
      </c>
      <c r="J79" s="8" t="str">
        <f t="shared" ref="J79:J142" si="11">IF(ISNUMBER(K79),YEAR(K79),"")</f>
        <v/>
      </c>
      <c r="K79" s="36" t="str">
        <f>IF(L79=0,"",IF(Ijour=0,MIN(DATE(YEAR(DebAmort),MONTH(DebAmort)+(H79-1)*Imois,Jour1),DATE(YEAR(DebAmort),MONTH(DebAmort)+1+(H79-1)*Imois,0)),DATE(YEAR(DebAmort),MONTH(DebAmort),Jour1+(H79-1)*Ijour)))</f>
        <v/>
      </c>
      <c r="L79" s="167">
        <f t="shared" si="3"/>
        <v>0</v>
      </c>
      <c r="M79" s="164">
        <f t="shared" si="4"/>
        <v>0</v>
      </c>
      <c r="N79" s="163">
        <f t="shared" si="5"/>
        <v>0</v>
      </c>
      <c r="O79" s="165">
        <f t="shared" si="6"/>
        <v>0</v>
      </c>
      <c r="P79" s="168">
        <f t="shared" si="7"/>
        <v>0</v>
      </c>
      <c r="Q79" s="1"/>
      <c r="R79" s="34">
        <f t="shared" si="8"/>
        <v>0.04</v>
      </c>
      <c r="S79" s="33">
        <f t="shared" si="2"/>
        <v>6664</v>
      </c>
    </row>
    <row r="80" spans="2:19" x14ac:dyDescent="0.25">
      <c r="B80" s="3"/>
      <c r="C80" s="175"/>
      <c r="D80" s="27"/>
      <c r="E80" s="26"/>
      <c r="F80" s="28"/>
      <c r="H80" s="5" t="str">
        <f t="shared" si="9"/>
        <v/>
      </c>
      <c r="I80" s="7" t="str">
        <f t="shared" si="10"/>
        <v/>
      </c>
      <c r="J80" s="8" t="str">
        <f t="shared" si="11"/>
        <v/>
      </c>
      <c r="K80" s="36" t="str">
        <f>IF(L80=0,"",IF(Ijour=0,MIN(DATE(YEAR(DebAmort),MONTH(DebAmort)+MoisD+(H80-1)*Imois,Jour2),DATE(YEAR(DebAmort),MONTH(DebAmort)+MoisD+1+(H80-1)*Imois,0)),DATE(YEAR(DebAmort),MONTH(DebAmort),Jour1+(H80-1)*Ijour)))</f>
        <v/>
      </c>
      <c r="L80" s="167">
        <f t="shared" si="3"/>
        <v>0</v>
      </c>
      <c r="M80" s="164">
        <f t="shared" si="4"/>
        <v>0</v>
      </c>
      <c r="N80" s="163">
        <f t="shared" si="5"/>
        <v>0</v>
      </c>
      <c r="O80" s="165">
        <f t="shared" si="6"/>
        <v>0</v>
      </c>
      <c r="P80" s="168">
        <f t="shared" si="7"/>
        <v>0</v>
      </c>
      <c r="Q80" s="1"/>
      <c r="R80" s="34">
        <f t="shared" si="8"/>
        <v>0.04</v>
      </c>
      <c r="S80" s="33">
        <f t="shared" ref="S80:S143" si="12">IF(E80&gt;0,E80,IF(D80&gt;0,IF(AND(EchFIXE,R80&gt;0),ROUND((L80-C80)*R80/(1-((1+R80)^-D80)),NbDeci),ROUND(L80/D80,NbDeci)),S79))</f>
        <v>6664</v>
      </c>
    </row>
    <row r="81" spans="2:19" x14ac:dyDescent="0.25">
      <c r="B81" s="3"/>
      <c r="C81" s="175"/>
      <c r="D81" s="27"/>
      <c r="E81" s="26"/>
      <c r="F81" s="28"/>
      <c r="H81" s="5" t="str">
        <f t="shared" si="9"/>
        <v/>
      </c>
      <c r="I81" s="7" t="str">
        <f t="shared" si="10"/>
        <v/>
      </c>
      <c r="J81" s="8" t="str">
        <f t="shared" si="11"/>
        <v/>
      </c>
      <c r="K81" s="36" t="str">
        <f>IF(L81=0,"",IF(Ijour=0,MIN(DATE(YEAR(DebAmort),MONTH(DebAmort)+(H81-1)*Imois,Jour1),DATE(YEAR(DebAmort),MONTH(DebAmort)+1+(H81-1)*Imois,0)),DATE(YEAR(DebAmort),MONTH(DebAmort),Jour1+(H81-1)*Ijour)))</f>
        <v/>
      </c>
      <c r="L81" s="167">
        <f t="shared" si="3"/>
        <v>0</v>
      </c>
      <c r="M81" s="164">
        <f t="shared" si="4"/>
        <v>0</v>
      </c>
      <c r="N81" s="163">
        <f t="shared" si="5"/>
        <v>0</v>
      </c>
      <c r="O81" s="165">
        <f t="shared" si="6"/>
        <v>0</v>
      </c>
      <c r="P81" s="168">
        <f t="shared" si="7"/>
        <v>0</v>
      </c>
      <c r="Q81" s="1"/>
      <c r="R81" s="34">
        <f t="shared" si="8"/>
        <v>0.04</v>
      </c>
      <c r="S81" s="33">
        <f t="shared" si="12"/>
        <v>6664</v>
      </c>
    </row>
    <row r="82" spans="2:19" x14ac:dyDescent="0.25">
      <c r="B82" s="3"/>
      <c r="C82" s="175"/>
      <c r="D82" s="27"/>
      <c r="E82" s="26"/>
      <c r="F82" s="28"/>
      <c r="H82" s="5" t="str">
        <f t="shared" si="9"/>
        <v/>
      </c>
      <c r="I82" s="7" t="str">
        <f t="shared" si="10"/>
        <v/>
      </c>
      <c r="J82" s="8" t="str">
        <f t="shared" si="11"/>
        <v/>
      </c>
      <c r="K82" s="36" t="str">
        <f>IF(L82=0,"",IF(Ijour=0,MIN(DATE(YEAR(DebAmort),MONTH(DebAmort)+MoisD+(H82-1)*Imois,Jour2),DATE(YEAR(DebAmort),MONTH(DebAmort)+MoisD+1+(H82-1)*Imois,0)),DATE(YEAR(DebAmort),MONTH(DebAmort),Jour1+(H82-1)*Ijour)))</f>
        <v/>
      </c>
      <c r="L82" s="167">
        <f t="shared" ref="L82:L145" si="13">L81-N81</f>
        <v>0</v>
      </c>
      <c r="M82" s="164">
        <f t="shared" ref="M82:M145" si="14">IF(H82&lt;=NoEchMaxi,ROUND(L82*R82,NbDeci),0)</f>
        <v>0</v>
      </c>
      <c r="N82" s="163">
        <f t="shared" ref="N82:N145" si="15">IF(OR(H82&lt;=Différé,H82&gt;NoEchMaxi),IF(DiffTotal,-M82,0),IF(H82&gt;=NoEchRemb,L82,IF(S82-(M82*EchFIXE)&gt;L82-2,L82,S82-(M82*EchFIXE))))+C82</f>
        <v>0</v>
      </c>
      <c r="O82" s="165">
        <f t="shared" ref="O82:O145" si="16">IF(OR(L82=0,H82&gt;NoEchMaxi),0,ROUND(FraisF+FraisV*L82,NbDeci))+F82</f>
        <v>0</v>
      </c>
      <c r="P82" s="168">
        <f t="shared" ref="P82:P145" si="17">SUM(M82:O82)</f>
        <v>0</v>
      </c>
      <c r="Q82" s="1"/>
      <c r="R82" s="34">
        <f t="shared" ref="R82:R145" si="18">IF(B82&gt;0,IF(TauxActuariel,((B82+1)^(1/NbEchAn))-1,B82/NbEchAn),R81)</f>
        <v>0.04</v>
      </c>
      <c r="S82" s="33">
        <f t="shared" si="12"/>
        <v>6664</v>
      </c>
    </row>
    <row r="83" spans="2:19" x14ac:dyDescent="0.25">
      <c r="B83" s="3"/>
      <c r="C83" s="175"/>
      <c r="D83" s="27"/>
      <c r="E83" s="26"/>
      <c r="F83" s="28"/>
      <c r="H83" s="5" t="str">
        <f t="shared" ref="H83:H146" si="19">IF(L83=0,"",H82+1)</f>
        <v/>
      </c>
      <c r="I83" s="7" t="str">
        <f t="shared" si="10"/>
        <v/>
      </c>
      <c r="J83" s="8" t="str">
        <f t="shared" si="11"/>
        <v/>
      </c>
      <c r="K83" s="36" t="str">
        <f>IF(L83=0,"",IF(Ijour=0,MIN(DATE(YEAR(DebAmort),MONTH(DebAmort)+(H83-1)*Imois,Jour1),DATE(YEAR(DebAmort),MONTH(DebAmort)+1+(H83-1)*Imois,0)),DATE(YEAR(DebAmort),MONTH(DebAmort),Jour1+(H83-1)*Ijour)))</f>
        <v/>
      </c>
      <c r="L83" s="167">
        <f t="shared" si="13"/>
        <v>0</v>
      </c>
      <c r="M83" s="164">
        <f t="shared" si="14"/>
        <v>0</v>
      </c>
      <c r="N83" s="163">
        <f t="shared" si="15"/>
        <v>0</v>
      </c>
      <c r="O83" s="165">
        <f t="shared" si="16"/>
        <v>0</v>
      </c>
      <c r="P83" s="168">
        <f t="shared" si="17"/>
        <v>0</v>
      </c>
      <c r="Q83" s="1"/>
      <c r="R83" s="34">
        <f t="shared" si="18"/>
        <v>0.04</v>
      </c>
      <c r="S83" s="33">
        <f t="shared" si="12"/>
        <v>6664</v>
      </c>
    </row>
    <row r="84" spans="2:19" x14ac:dyDescent="0.25">
      <c r="B84" s="3"/>
      <c r="C84" s="175"/>
      <c r="D84" s="27"/>
      <c r="E84" s="26"/>
      <c r="F84" s="28"/>
      <c r="H84" s="5" t="str">
        <f t="shared" si="19"/>
        <v/>
      </c>
      <c r="I84" s="7" t="str">
        <f t="shared" si="10"/>
        <v/>
      </c>
      <c r="J84" s="8" t="str">
        <f t="shared" si="11"/>
        <v/>
      </c>
      <c r="K84" s="36" t="str">
        <f>IF(L84=0,"",IF(Ijour=0,MIN(DATE(YEAR(DebAmort),MONTH(DebAmort)+MoisD+(H84-1)*Imois,Jour2),DATE(YEAR(DebAmort),MONTH(DebAmort)+MoisD+1+(H84-1)*Imois,0)),DATE(YEAR(DebAmort),MONTH(DebAmort),Jour1+(H84-1)*Ijour)))</f>
        <v/>
      </c>
      <c r="L84" s="167">
        <f t="shared" si="13"/>
        <v>0</v>
      </c>
      <c r="M84" s="164">
        <f t="shared" si="14"/>
        <v>0</v>
      </c>
      <c r="N84" s="163">
        <f t="shared" si="15"/>
        <v>0</v>
      </c>
      <c r="O84" s="165">
        <f t="shared" si="16"/>
        <v>0</v>
      </c>
      <c r="P84" s="168">
        <f t="shared" si="17"/>
        <v>0</v>
      </c>
      <c r="Q84" s="1"/>
      <c r="R84" s="34">
        <f t="shared" si="18"/>
        <v>0.04</v>
      </c>
      <c r="S84" s="33">
        <f t="shared" si="12"/>
        <v>6664</v>
      </c>
    </row>
    <row r="85" spans="2:19" x14ac:dyDescent="0.25">
      <c r="B85" s="3"/>
      <c r="C85" s="175"/>
      <c r="D85" s="27"/>
      <c r="E85" s="26"/>
      <c r="F85" s="28"/>
      <c r="H85" s="5" t="str">
        <f t="shared" si="19"/>
        <v/>
      </c>
      <c r="I85" s="7" t="str">
        <f t="shared" si="10"/>
        <v/>
      </c>
      <c r="J85" s="8" t="str">
        <f t="shared" si="11"/>
        <v/>
      </c>
      <c r="K85" s="36" t="str">
        <f>IF(L85=0,"",IF(Ijour=0,MIN(DATE(YEAR(DebAmort),MONTH(DebAmort)+(H85-1)*Imois,Jour1),DATE(YEAR(DebAmort),MONTH(DebAmort)+1+(H85-1)*Imois,0)),DATE(YEAR(DebAmort),MONTH(DebAmort),Jour1+(H85-1)*Ijour)))</f>
        <v/>
      </c>
      <c r="L85" s="167">
        <f t="shared" si="13"/>
        <v>0</v>
      </c>
      <c r="M85" s="164">
        <f t="shared" si="14"/>
        <v>0</v>
      </c>
      <c r="N85" s="163">
        <f t="shared" si="15"/>
        <v>0</v>
      </c>
      <c r="O85" s="165">
        <f t="shared" si="16"/>
        <v>0</v>
      </c>
      <c r="P85" s="168">
        <f t="shared" si="17"/>
        <v>0</v>
      </c>
      <c r="Q85" s="1"/>
      <c r="R85" s="34">
        <f t="shared" si="18"/>
        <v>0.04</v>
      </c>
      <c r="S85" s="33">
        <f t="shared" si="12"/>
        <v>6664</v>
      </c>
    </row>
    <row r="86" spans="2:19" x14ac:dyDescent="0.25">
      <c r="B86" s="3"/>
      <c r="C86" s="175"/>
      <c r="D86" s="27"/>
      <c r="E86" s="26"/>
      <c r="F86" s="28"/>
      <c r="H86" s="5" t="str">
        <f t="shared" si="19"/>
        <v/>
      </c>
      <c r="I86" s="7" t="str">
        <f t="shared" si="10"/>
        <v/>
      </c>
      <c r="J86" s="8" t="str">
        <f t="shared" si="11"/>
        <v/>
      </c>
      <c r="K86" s="36" t="str">
        <f>IF(L86=0,"",IF(Ijour=0,MIN(DATE(YEAR(DebAmort),MONTH(DebAmort)+MoisD+(H86-1)*Imois,Jour2),DATE(YEAR(DebAmort),MONTH(DebAmort)+MoisD+1+(H86-1)*Imois,0)),DATE(YEAR(DebAmort),MONTH(DebAmort),Jour1+(H86-1)*Ijour)))</f>
        <v/>
      </c>
      <c r="L86" s="167">
        <f t="shared" si="13"/>
        <v>0</v>
      </c>
      <c r="M86" s="164">
        <f t="shared" si="14"/>
        <v>0</v>
      </c>
      <c r="N86" s="163">
        <f t="shared" si="15"/>
        <v>0</v>
      </c>
      <c r="O86" s="165">
        <f t="shared" si="16"/>
        <v>0</v>
      </c>
      <c r="P86" s="168">
        <f t="shared" si="17"/>
        <v>0</v>
      </c>
      <c r="Q86" s="1"/>
      <c r="R86" s="34">
        <f t="shared" si="18"/>
        <v>0.04</v>
      </c>
      <c r="S86" s="33">
        <f t="shared" si="12"/>
        <v>6664</v>
      </c>
    </row>
    <row r="87" spans="2:19" x14ac:dyDescent="0.25">
      <c r="B87" s="3"/>
      <c r="C87" s="175"/>
      <c r="D87" s="27"/>
      <c r="E87" s="26"/>
      <c r="F87" s="28"/>
      <c r="H87" s="5" t="str">
        <f t="shared" si="19"/>
        <v/>
      </c>
      <c r="I87" s="7" t="str">
        <f t="shared" si="10"/>
        <v/>
      </c>
      <c r="J87" s="8" t="str">
        <f t="shared" si="11"/>
        <v/>
      </c>
      <c r="K87" s="36" t="str">
        <f>IF(L87=0,"",IF(Ijour=0,MIN(DATE(YEAR(DebAmort),MONTH(DebAmort)+(H87-1)*Imois,Jour1),DATE(YEAR(DebAmort),MONTH(DebAmort)+1+(H87-1)*Imois,0)),DATE(YEAR(DebAmort),MONTH(DebAmort),Jour1+(H87-1)*Ijour)))</f>
        <v/>
      </c>
      <c r="L87" s="167">
        <f t="shared" si="13"/>
        <v>0</v>
      </c>
      <c r="M87" s="164">
        <f t="shared" si="14"/>
        <v>0</v>
      </c>
      <c r="N87" s="163">
        <f t="shared" si="15"/>
        <v>0</v>
      </c>
      <c r="O87" s="165">
        <f t="shared" si="16"/>
        <v>0</v>
      </c>
      <c r="P87" s="168">
        <f t="shared" si="17"/>
        <v>0</v>
      </c>
      <c r="Q87" s="1"/>
      <c r="R87" s="34">
        <f t="shared" si="18"/>
        <v>0.04</v>
      </c>
      <c r="S87" s="33">
        <f t="shared" si="12"/>
        <v>6664</v>
      </c>
    </row>
    <row r="88" spans="2:19" x14ac:dyDescent="0.25">
      <c r="B88" s="3"/>
      <c r="C88" s="175"/>
      <c r="D88" s="27"/>
      <c r="E88" s="26"/>
      <c r="F88" s="28"/>
      <c r="H88" s="5" t="str">
        <f t="shared" si="19"/>
        <v/>
      </c>
      <c r="I88" s="7" t="str">
        <f t="shared" si="10"/>
        <v/>
      </c>
      <c r="J88" s="8" t="str">
        <f t="shared" si="11"/>
        <v/>
      </c>
      <c r="K88" s="36" t="str">
        <f>IF(L88=0,"",IF(Ijour=0,MIN(DATE(YEAR(DebAmort),MONTH(DebAmort)+MoisD+(H88-1)*Imois,Jour2),DATE(YEAR(DebAmort),MONTH(DebAmort)+MoisD+1+(H88-1)*Imois,0)),DATE(YEAR(DebAmort),MONTH(DebAmort),Jour1+(H88-1)*Ijour)))</f>
        <v/>
      </c>
      <c r="L88" s="167">
        <f t="shared" si="13"/>
        <v>0</v>
      </c>
      <c r="M88" s="164">
        <f t="shared" si="14"/>
        <v>0</v>
      </c>
      <c r="N88" s="163">
        <f t="shared" si="15"/>
        <v>0</v>
      </c>
      <c r="O88" s="165">
        <f t="shared" si="16"/>
        <v>0</v>
      </c>
      <c r="P88" s="168">
        <f t="shared" si="17"/>
        <v>0</v>
      </c>
      <c r="Q88" s="1"/>
      <c r="R88" s="34">
        <f t="shared" si="18"/>
        <v>0.04</v>
      </c>
      <c r="S88" s="33">
        <f t="shared" si="12"/>
        <v>6664</v>
      </c>
    </row>
    <row r="89" spans="2:19" x14ac:dyDescent="0.25">
      <c r="B89" s="3"/>
      <c r="C89" s="175"/>
      <c r="D89" s="27"/>
      <c r="E89" s="26"/>
      <c r="F89" s="28"/>
      <c r="H89" s="5" t="str">
        <f t="shared" si="19"/>
        <v/>
      </c>
      <c r="I89" s="7" t="str">
        <f t="shared" si="10"/>
        <v/>
      </c>
      <c r="J89" s="8" t="str">
        <f t="shared" si="11"/>
        <v/>
      </c>
      <c r="K89" s="36" t="str">
        <f>IF(L89=0,"",IF(Ijour=0,MIN(DATE(YEAR(DebAmort),MONTH(DebAmort)+(H89-1)*Imois,Jour1),DATE(YEAR(DebAmort),MONTH(DebAmort)+1+(H89-1)*Imois,0)),DATE(YEAR(DebAmort),MONTH(DebAmort),Jour1+(H89-1)*Ijour)))</f>
        <v/>
      </c>
      <c r="L89" s="167">
        <f t="shared" si="13"/>
        <v>0</v>
      </c>
      <c r="M89" s="164">
        <f t="shared" si="14"/>
        <v>0</v>
      </c>
      <c r="N89" s="163">
        <f t="shared" si="15"/>
        <v>0</v>
      </c>
      <c r="O89" s="165">
        <f t="shared" si="16"/>
        <v>0</v>
      </c>
      <c r="P89" s="168">
        <f t="shared" si="17"/>
        <v>0</v>
      </c>
      <c r="Q89" s="1"/>
      <c r="R89" s="34">
        <f t="shared" si="18"/>
        <v>0.04</v>
      </c>
      <c r="S89" s="33">
        <f t="shared" si="12"/>
        <v>6664</v>
      </c>
    </row>
    <row r="90" spans="2:19" x14ac:dyDescent="0.25">
      <c r="B90" s="3"/>
      <c r="C90" s="175"/>
      <c r="D90" s="27"/>
      <c r="E90" s="26"/>
      <c r="F90" s="28"/>
      <c r="H90" s="5" t="str">
        <f t="shared" si="19"/>
        <v/>
      </c>
      <c r="I90" s="7" t="str">
        <f t="shared" si="10"/>
        <v/>
      </c>
      <c r="J90" s="8" t="str">
        <f t="shared" si="11"/>
        <v/>
      </c>
      <c r="K90" s="36" t="str">
        <f>IF(L90=0,"",IF(Ijour=0,MIN(DATE(YEAR(DebAmort),MONTH(DebAmort)+MoisD+(H90-1)*Imois,Jour2),DATE(YEAR(DebAmort),MONTH(DebAmort)+MoisD+1+(H90-1)*Imois,0)),DATE(YEAR(DebAmort),MONTH(DebAmort),Jour1+(H90-1)*Ijour)))</f>
        <v/>
      </c>
      <c r="L90" s="167">
        <f t="shared" si="13"/>
        <v>0</v>
      </c>
      <c r="M90" s="164">
        <f t="shared" si="14"/>
        <v>0</v>
      </c>
      <c r="N90" s="163">
        <f t="shared" si="15"/>
        <v>0</v>
      </c>
      <c r="O90" s="165">
        <f t="shared" si="16"/>
        <v>0</v>
      </c>
      <c r="P90" s="168">
        <f t="shared" si="17"/>
        <v>0</v>
      </c>
      <c r="Q90" s="1"/>
      <c r="R90" s="34">
        <f t="shared" si="18"/>
        <v>0.04</v>
      </c>
      <c r="S90" s="33">
        <f t="shared" si="12"/>
        <v>6664</v>
      </c>
    </row>
    <row r="91" spans="2:19" x14ac:dyDescent="0.25">
      <c r="B91" s="3"/>
      <c r="C91" s="175"/>
      <c r="D91" s="27"/>
      <c r="E91" s="26"/>
      <c r="F91" s="28"/>
      <c r="H91" s="5" t="str">
        <f t="shared" si="19"/>
        <v/>
      </c>
      <c r="I91" s="7" t="str">
        <f t="shared" si="10"/>
        <v/>
      </c>
      <c r="J91" s="8" t="str">
        <f t="shared" si="11"/>
        <v/>
      </c>
      <c r="K91" s="36" t="str">
        <f>IF(L91=0,"",IF(Ijour=0,MIN(DATE(YEAR(DebAmort),MONTH(DebAmort)+(H91-1)*Imois,Jour1),DATE(YEAR(DebAmort),MONTH(DebAmort)+1+(H91-1)*Imois,0)),DATE(YEAR(DebAmort),MONTH(DebAmort),Jour1+(H91-1)*Ijour)))</f>
        <v/>
      </c>
      <c r="L91" s="167">
        <f t="shared" si="13"/>
        <v>0</v>
      </c>
      <c r="M91" s="164">
        <f t="shared" si="14"/>
        <v>0</v>
      </c>
      <c r="N91" s="163">
        <f t="shared" si="15"/>
        <v>0</v>
      </c>
      <c r="O91" s="165">
        <f t="shared" si="16"/>
        <v>0</v>
      </c>
      <c r="P91" s="168">
        <f t="shared" si="17"/>
        <v>0</v>
      </c>
      <c r="Q91" s="1"/>
      <c r="R91" s="34">
        <f t="shared" si="18"/>
        <v>0.04</v>
      </c>
      <c r="S91" s="33">
        <f t="shared" si="12"/>
        <v>6664</v>
      </c>
    </row>
    <row r="92" spans="2:19" x14ac:dyDescent="0.25">
      <c r="B92" s="3"/>
      <c r="C92" s="175"/>
      <c r="D92" s="27"/>
      <c r="E92" s="26"/>
      <c r="F92" s="28"/>
      <c r="H92" s="5" t="str">
        <f t="shared" si="19"/>
        <v/>
      </c>
      <c r="I92" s="7" t="str">
        <f t="shared" si="10"/>
        <v/>
      </c>
      <c r="J92" s="8" t="str">
        <f t="shared" si="11"/>
        <v/>
      </c>
      <c r="K92" s="36" t="str">
        <f>IF(L92=0,"",IF(Ijour=0,MIN(DATE(YEAR(DebAmort),MONTH(DebAmort)+MoisD+(H92-1)*Imois,Jour2),DATE(YEAR(DebAmort),MONTH(DebAmort)+MoisD+1+(H92-1)*Imois,0)),DATE(YEAR(DebAmort),MONTH(DebAmort),Jour1+(H92-1)*Ijour)))</f>
        <v/>
      </c>
      <c r="L92" s="167">
        <f t="shared" si="13"/>
        <v>0</v>
      </c>
      <c r="M92" s="164">
        <f t="shared" si="14"/>
        <v>0</v>
      </c>
      <c r="N92" s="163">
        <f t="shared" si="15"/>
        <v>0</v>
      </c>
      <c r="O92" s="165">
        <f t="shared" si="16"/>
        <v>0</v>
      </c>
      <c r="P92" s="168">
        <f t="shared" si="17"/>
        <v>0</v>
      </c>
      <c r="Q92" s="1"/>
      <c r="R92" s="34">
        <f t="shared" si="18"/>
        <v>0.04</v>
      </c>
      <c r="S92" s="33">
        <f t="shared" si="12"/>
        <v>6664</v>
      </c>
    </row>
    <row r="93" spans="2:19" x14ac:dyDescent="0.25">
      <c r="B93" s="3"/>
      <c r="C93" s="175"/>
      <c r="D93" s="27"/>
      <c r="E93" s="26"/>
      <c r="F93" s="28"/>
      <c r="H93" s="5" t="str">
        <f t="shared" si="19"/>
        <v/>
      </c>
      <c r="I93" s="7" t="str">
        <f t="shared" si="10"/>
        <v/>
      </c>
      <c r="J93" s="8" t="str">
        <f t="shared" si="11"/>
        <v/>
      </c>
      <c r="K93" s="36" t="str">
        <f>IF(L93=0,"",IF(Ijour=0,MIN(DATE(YEAR(DebAmort),MONTH(DebAmort)+(H93-1)*Imois,Jour1),DATE(YEAR(DebAmort),MONTH(DebAmort)+1+(H93-1)*Imois,0)),DATE(YEAR(DebAmort),MONTH(DebAmort),Jour1+(H93-1)*Ijour)))</f>
        <v/>
      </c>
      <c r="L93" s="167">
        <f t="shared" si="13"/>
        <v>0</v>
      </c>
      <c r="M93" s="164">
        <f t="shared" si="14"/>
        <v>0</v>
      </c>
      <c r="N93" s="163">
        <f t="shared" si="15"/>
        <v>0</v>
      </c>
      <c r="O93" s="165">
        <f t="shared" si="16"/>
        <v>0</v>
      </c>
      <c r="P93" s="168">
        <f t="shared" si="17"/>
        <v>0</v>
      </c>
      <c r="Q93" s="1"/>
      <c r="R93" s="34">
        <f t="shared" si="18"/>
        <v>0.04</v>
      </c>
      <c r="S93" s="33">
        <f t="shared" si="12"/>
        <v>6664</v>
      </c>
    </row>
    <row r="94" spans="2:19" x14ac:dyDescent="0.25">
      <c r="B94" s="3"/>
      <c r="C94" s="175"/>
      <c r="D94" s="27"/>
      <c r="E94" s="26"/>
      <c r="F94" s="28"/>
      <c r="H94" s="5" t="str">
        <f t="shared" si="19"/>
        <v/>
      </c>
      <c r="I94" s="7" t="str">
        <f t="shared" si="10"/>
        <v/>
      </c>
      <c r="J94" s="8" t="str">
        <f t="shared" si="11"/>
        <v/>
      </c>
      <c r="K94" s="36" t="str">
        <f>IF(L94=0,"",IF(Ijour=0,MIN(DATE(YEAR(DebAmort),MONTH(DebAmort)+MoisD+(H94-1)*Imois,Jour2),DATE(YEAR(DebAmort),MONTH(DebAmort)+MoisD+1+(H94-1)*Imois,0)),DATE(YEAR(DebAmort),MONTH(DebAmort),Jour1+(H94-1)*Ijour)))</f>
        <v/>
      </c>
      <c r="L94" s="167">
        <f t="shared" si="13"/>
        <v>0</v>
      </c>
      <c r="M94" s="164">
        <f t="shared" si="14"/>
        <v>0</v>
      </c>
      <c r="N94" s="163">
        <f t="shared" si="15"/>
        <v>0</v>
      </c>
      <c r="O94" s="165">
        <f t="shared" si="16"/>
        <v>0</v>
      </c>
      <c r="P94" s="168">
        <f t="shared" si="17"/>
        <v>0</v>
      </c>
      <c r="Q94" s="1"/>
      <c r="R94" s="34">
        <f t="shared" si="18"/>
        <v>0.04</v>
      </c>
      <c r="S94" s="33">
        <f t="shared" si="12"/>
        <v>6664</v>
      </c>
    </row>
    <row r="95" spans="2:19" x14ac:dyDescent="0.25">
      <c r="B95" s="3"/>
      <c r="C95" s="175"/>
      <c r="D95" s="27"/>
      <c r="E95" s="26"/>
      <c r="F95" s="28"/>
      <c r="H95" s="5" t="str">
        <f t="shared" si="19"/>
        <v/>
      </c>
      <c r="I95" s="7" t="str">
        <f t="shared" si="10"/>
        <v/>
      </c>
      <c r="J95" s="8" t="str">
        <f t="shared" si="11"/>
        <v/>
      </c>
      <c r="K95" s="36" t="str">
        <f>IF(L95=0,"",IF(Ijour=0,MIN(DATE(YEAR(DebAmort),MONTH(DebAmort)+(H95-1)*Imois,Jour1),DATE(YEAR(DebAmort),MONTH(DebAmort)+1+(H95-1)*Imois,0)),DATE(YEAR(DebAmort),MONTH(DebAmort),Jour1+(H95-1)*Ijour)))</f>
        <v/>
      </c>
      <c r="L95" s="167">
        <f t="shared" si="13"/>
        <v>0</v>
      </c>
      <c r="M95" s="164">
        <f t="shared" si="14"/>
        <v>0</v>
      </c>
      <c r="N95" s="163">
        <f t="shared" si="15"/>
        <v>0</v>
      </c>
      <c r="O95" s="165">
        <f t="shared" si="16"/>
        <v>0</v>
      </c>
      <c r="P95" s="168">
        <f t="shared" si="17"/>
        <v>0</v>
      </c>
      <c r="Q95" s="1"/>
      <c r="R95" s="34">
        <f t="shared" si="18"/>
        <v>0.04</v>
      </c>
      <c r="S95" s="33">
        <f t="shared" si="12"/>
        <v>6664</v>
      </c>
    </row>
    <row r="96" spans="2:19" x14ac:dyDescent="0.25">
      <c r="B96" s="3"/>
      <c r="C96" s="175"/>
      <c r="D96" s="27"/>
      <c r="E96" s="26"/>
      <c r="F96" s="28"/>
      <c r="H96" s="5" t="str">
        <f t="shared" si="19"/>
        <v/>
      </c>
      <c r="I96" s="7" t="str">
        <f t="shared" si="10"/>
        <v/>
      </c>
      <c r="J96" s="8" t="str">
        <f t="shared" si="11"/>
        <v/>
      </c>
      <c r="K96" s="36" t="str">
        <f>IF(L96=0,"",IF(Ijour=0,MIN(DATE(YEAR(DebAmort),MONTH(DebAmort)+MoisD+(H96-1)*Imois,Jour2),DATE(YEAR(DebAmort),MONTH(DebAmort)+MoisD+1+(H96-1)*Imois,0)),DATE(YEAR(DebAmort),MONTH(DebAmort),Jour1+(H96-1)*Ijour)))</f>
        <v/>
      </c>
      <c r="L96" s="167">
        <f t="shared" si="13"/>
        <v>0</v>
      </c>
      <c r="M96" s="164">
        <f t="shared" si="14"/>
        <v>0</v>
      </c>
      <c r="N96" s="163">
        <f t="shared" si="15"/>
        <v>0</v>
      </c>
      <c r="O96" s="165">
        <f t="shared" si="16"/>
        <v>0</v>
      </c>
      <c r="P96" s="168">
        <f t="shared" si="17"/>
        <v>0</v>
      </c>
      <c r="Q96" s="1"/>
      <c r="R96" s="34">
        <f t="shared" si="18"/>
        <v>0.04</v>
      </c>
      <c r="S96" s="33">
        <f t="shared" si="12"/>
        <v>6664</v>
      </c>
    </row>
    <row r="97" spans="2:19" x14ac:dyDescent="0.25">
      <c r="B97" s="3"/>
      <c r="C97" s="175"/>
      <c r="D97" s="27"/>
      <c r="E97" s="26"/>
      <c r="F97" s="28"/>
      <c r="H97" s="5" t="str">
        <f t="shared" si="19"/>
        <v/>
      </c>
      <c r="I97" s="7" t="str">
        <f t="shared" si="10"/>
        <v/>
      </c>
      <c r="J97" s="8" t="str">
        <f t="shared" si="11"/>
        <v/>
      </c>
      <c r="K97" s="36" t="str">
        <f>IF(L97=0,"",IF(Ijour=0,MIN(DATE(YEAR(DebAmort),MONTH(DebAmort)+(H97-1)*Imois,Jour1),DATE(YEAR(DebAmort),MONTH(DebAmort)+1+(H97-1)*Imois,0)),DATE(YEAR(DebAmort),MONTH(DebAmort),Jour1+(H97-1)*Ijour)))</f>
        <v/>
      </c>
      <c r="L97" s="167">
        <f t="shared" si="13"/>
        <v>0</v>
      </c>
      <c r="M97" s="164">
        <f t="shared" si="14"/>
        <v>0</v>
      </c>
      <c r="N97" s="163">
        <f t="shared" si="15"/>
        <v>0</v>
      </c>
      <c r="O97" s="165">
        <f t="shared" si="16"/>
        <v>0</v>
      </c>
      <c r="P97" s="168">
        <f t="shared" si="17"/>
        <v>0</v>
      </c>
      <c r="Q97" s="1"/>
      <c r="R97" s="34">
        <f t="shared" si="18"/>
        <v>0.04</v>
      </c>
      <c r="S97" s="33">
        <f t="shared" si="12"/>
        <v>6664</v>
      </c>
    </row>
    <row r="98" spans="2:19" x14ac:dyDescent="0.25">
      <c r="B98" s="3"/>
      <c r="C98" s="175"/>
      <c r="D98" s="27"/>
      <c r="E98" s="26"/>
      <c r="F98" s="28"/>
      <c r="H98" s="5" t="str">
        <f t="shared" si="19"/>
        <v/>
      </c>
      <c r="I98" s="7" t="str">
        <f t="shared" si="10"/>
        <v/>
      </c>
      <c r="J98" s="8" t="str">
        <f t="shared" si="11"/>
        <v/>
      </c>
      <c r="K98" s="36" t="str">
        <f>IF(L98=0,"",IF(Ijour=0,MIN(DATE(YEAR(DebAmort),MONTH(DebAmort)+MoisD+(H98-1)*Imois,Jour2),DATE(YEAR(DebAmort),MONTH(DebAmort)+MoisD+1+(H98-1)*Imois,0)),DATE(YEAR(DebAmort),MONTH(DebAmort),Jour1+(H98-1)*Ijour)))</f>
        <v/>
      </c>
      <c r="L98" s="167">
        <f t="shared" si="13"/>
        <v>0</v>
      </c>
      <c r="M98" s="164">
        <f t="shared" si="14"/>
        <v>0</v>
      </c>
      <c r="N98" s="163">
        <f t="shared" si="15"/>
        <v>0</v>
      </c>
      <c r="O98" s="165">
        <f t="shared" si="16"/>
        <v>0</v>
      </c>
      <c r="P98" s="168">
        <f t="shared" si="17"/>
        <v>0</v>
      </c>
      <c r="Q98" s="1"/>
      <c r="R98" s="34">
        <f t="shared" si="18"/>
        <v>0.04</v>
      </c>
      <c r="S98" s="33">
        <f t="shared" si="12"/>
        <v>6664</v>
      </c>
    </row>
    <row r="99" spans="2:19" x14ac:dyDescent="0.25">
      <c r="B99" s="3"/>
      <c r="C99" s="175"/>
      <c r="D99" s="27"/>
      <c r="E99" s="26"/>
      <c r="F99" s="28"/>
      <c r="H99" s="5" t="str">
        <f t="shared" si="19"/>
        <v/>
      </c>
      <c r="I99" s="7" t="str">
        <f t="shared" si="10"/>
        <v/>
      </c>
      <c r="J99" s="8" t="str">
        <f t="shared" si="11"/>
        <v/>
      </c>
      <c r="K99" s="36" t="str">
        <f>IF(L99=0,"",IF(Ijour=0,MIN(DATE(YEAR(DebAmort),MONTH(DebAmort)+(H99-1)*Imois,Jour1),DATE(YEAR(DebAmort),MONTH(DebAmort)+1+(H99-1)*Imois,0)),DATE(YEAR(DebAmort),MONTH(DebAmort),Jour1+(H99-1)*Ijour)))</f>
        <v/>
      </c>
      <c r="L99" s="167">
        <f t="shared" si="13"/>
        <v>0</v>
      </c>
      <c r="M99" s="164">
        <f t="shared" si="14"/>
        <v>0</v>
      </c>
      <c r="N99" s="163">
        <f t="shared" si="15"/>
        <v>0</v>
      </c>
      <c r="O99" s="165">
        <f t="shared" si="16"/>
        <v>0</v>
      </c>
      <c r="P99" s="168">
        <f t="shared" si="17"/>
        <v>0</v>
      </c>
      <c r="Q99" s="1"/>
      <c r="R99" s="34">
        <f t="shared" si="18"/>
        <v>0.04</v>
      </c>
      <c r="S99" s="33">
        <f t="shared" si="12"/>
        <v>6664</v>
      </c>
    </row>
    <row r="100" spans="2:19" x14ac:dyDescent="0.25">
      <c r="B100" s="3"/>
      <c r="C100" s="175"/>
      <c r="D100" s="27"/>
      <c r="E100" s="26"/>
      <c r="F100" s="28"/>
      <c r="H100" s="5" t="str">
        <f t="shared" si="19"/>
        <v/>
      </c>
      <c r="I100" s="7" t="str">
        <f t="shared" si="10"/>
        <v/>
      </c>
      <c r="J100" s="8" t="str">
        <f t="shared" si="11"/>
        <v/>
      </c>
      <c r="K100" s="36" t="str">
        <f>IF(L100=0,"",IF(Ijour=0,MIN(DATE(YEAR(DebAmort),MONTH(DebAmort)+MoisD+(H100-1)*Imois,Jour2),DATE(YEAR(DebAmort),MONTH(DebAmort)+MoisD+1+(H100-1)*Imois,0)),DATE(YEAR(DebAmort),MONTH(DebAmort),Jour1+(H100-1)*Ijour)))</f>
        <v/>
      </c>
      <c r="L100" s="167">
        <f t="shared" si="13"/>
        <v>0</v>
      </c>
      <c r="M100" s="164">
        <f t="shared" si="14"/>
        <v>0</v>
      </c>
      <c r="N100" s="163">
        <f t="shared" si="15"/>
        <v>0</v>
      </c>
      <c r="O100" s="165">
        <f t="shared" si="16"/>
        <v>0</v>
      </c>
      <c r="P100" s="168">
        <f t="shared" si="17"/>
        <v>0</v>
      </c>
      <c r="Q100" s="1"/>
      <c r="R100" s="34">
        <f t="shared" si="18"/>
        <v>0.04</v>
      </c>
      <c r="S100" s="33">
        <f t="shared" si="12"/>
        <v>6664</v>
      </c>
    </row>
    <row r="101" spans="2:19" x14ac:dyDescent="0.25">
      <c r="B101" s="3"/>
      <c r="C101" s="175"/>
      <c r="D101" s="27"/>
      <c r="E101" s="26"/>
      <c r="F101" s="28"/>
      <c r="H101" s="5" t="str">
        <f t="shared" si="19"/>
        <v/>
      </c>
      <c r="I101" s="7" t="str">
        <f t="shared" si="10"/>
        <v/>
      </c>
      <c r="J101" s="8" t="str">
        <f t="shared" si="11"/>
        <v/>
      </c>
      <c r="K101" s="36" t="str">
        <f>IF(L101=0,"",IF(Ijour=0,MIN(DATE(YEAR(DebAmort),MONTH(DebAmort)+(H101-1)*Imois,Jour1),DATE(YEAR(DebAmort),MONTH(DebAmort)+1+(H101-1)*Imois,0)),DATE(YEAR(DebAmort),MONTH(DebAmort),Jour1+(H101-1)*Ijour)))</f>
        <v/>
      </c>
      <c r="L101" s="167">
        <f t="shared" si="13"/>
        <v>0</v>
      </c>
      <c r="M101" s="164">
        <f t="shared" si="14"/>
        <v>0</v>
      </c>
      <c r="N101" s="163">
        <f t="shared" si="15"/>
        <v>0</v>
      </c>
      <c r="O101" s="165">
        <f t="shared" si="16"/>
        <v>0</v>
      </c>
      <c r="P101" s="168">
        <f t="shared" si="17"/>
        <v>0</v>
      </c>
      <c r="Q101" s="1"/>
      <c r="R101" s="34">
        <f t="shared" si="18"/>
        <v>0.04</v>
      </c>
      <c r="S101" s="33">
        <f t="shared" si="12"/>
        <v>6664</v>
      </c>
    </row>
    <row r="102" spans="2:19" x14ac:dyDescent="0.25">
      <c r="B102" s="3"/>
      <c r="C102" s="175"/>
      <c r="D102" s="27"/>
      <c r="E102" s="26"/>
      <c r="F102" s="28"/>
      <c r="H102" s="5" t="str">
        <f t="shared" si="19"/>
        <v/>
      </c>
      <c r="I102" s="7" t="str">
        <f t="shared" si="10"/>
        <v/>
      </c>
      <c r="J102" s="8" t="str">
        <f t="shared" si="11"/>
        <v/>
      </c>
      <c r="K102" s="36" t="str">
        <f>IF(L102=0,"",IF(Ijour=0,MIN(DATE(YEAR(DebAmort),MONTH(DebAmort)+MoisD+(H102-1)*Imois,Jour2),DATE(YEAR(DebAmort),MONTH(DebAmort)+MoisD+1+(H102-1)*Imois,0)),DATE(YEAR(DebAmort),MONTH(DebAmort),Jour1+(H102-1)*Ijour)))</f>
        <v/>
      </c>
      <c r="L102" s="167">
        <f t="shared" si="13"/>
        <v>0</v>
      </c>
      <c r="M102" s="164">
        <f t="shared" si="14"/>
        <v>0</v>
      </c>
      <c r="N102" s="163">
        <f t="shared" si="15"/>
        <v>0</v>
      </c>
      <c r="O102" s="165">
        <f t="shared" si="16"/>
        <v>0</v>
      </c>
      <c r="P102" s="168">
        <f t="shared" si="17"/>
        <v>0</v>
      </c>
      <c r="Q102" s="1"/>
      <c r="R102" s="34">
        <f t="shared" si="18"/>
        <v>0.04</v>
      </c>
      <c r="S102" s="33">
        <f t="shared" si="12"/>
        <v>6664</v>
      </c>
    </row>
    <row r="103" spans="2:19" x14ac:dyDescent="0.25">
      <c r="B103" s="3"/>
      <c r="C103" s="175"/>
      <c r="D103" s="27"/>
      <c r="E103" s="26"/>
      <c r="F103" s="28"/>
      <c r="H103" s="5" t="str">
        <f t="shared" si="19"/>
        <v/>
      </c>
      <c r="I103" s="7" t="str">
        <f t="shared" si="10"/>
        <v/>
      </c>
      <c r="J103" s="8" t="str">
        <f t="shared" si="11"/>
        <v/>
      </c>
      <c r="K103" s="36" t="str">
        <f>IF(L103=0,"",IF(Ijour=0,MIN(DATE(YEAR(DebAmort),MONTH(DebAmort)+(H103-1)*Imois,Jour1),DATE(YEAR(DebAmort),MONTH(DebAmort)+1+(H103-1)*Imois,0)),DATE(YEAR(DebAmort),MONTH(DebAmort),Jour1+(H103-1)*Ijour)))</f>
        <v/>
      </c>
      <c r="L103" s="167">
        <f t="shared" si="13"/>
        <v>0</v>
      </c>
      <c r="M103" s="164">
        <f t="shared" si="14"/>
        <v>0</v>
      </c>
      <c r="N103" s="163">
        <f t="shared" si="15"/>
        <v>0</v>
      </c>
      <c r="O103" s="165">
        <f t="shared" si="16"/>
        <v>0</v>
      </c>
      <c r="P103" s="168">
        <f t="shared" si="17"/>
        <v>0</v>
      </c>
      <c r="Q103" s="1"/>
      <c r="R103" s="34">
        <f t="shared" si="18"/>
        <v>0.04</v>
      </c>
      <c r="S103" s="33">
        <f t="shared" si="12"/>
        <v>6664</v>
      </c>
    </row>
    <row r="104" spans="2:19" x14ac:dyDescent="0.25">
      <c r="B104" s="3"/>
      <c r="C104" s="175"/>
      <c r="D104" s="27"/>
      <c r="E104" s="26"/>
      <c r="F104" s="28"/>
      <c r="H104" s="5" t="str">
        <f t="shared" si="19"/>
        <v/>
      </c>
      <c r="I104" s="7" t="str">
        <f t="shared" si="10"/>
        <v/>
      </c>
      <c r="J104" s="8" t="str">
        <f t="shared" si="11"/>
        <v/>
      </c>
      <c r="K104" s="36" t="str">
        <f>IF(L104=0,"",IF(Ijour=0,MIN(DATE(YEAR(DebAmort),MONTH(DebAmort)+MoisD+(H104-1)*Imois,Jour2),DATE(YEAR(DebAmort),MONTH(DebAmort)+MoisD+1+(H104-1)*Imois,0)),DATE(YEAR(DebAmort),MONTH(DebAmort),Jour1+(H104-1)*Ijour)))</f>
        <v/>
      </c>
      <c r="L104" s="167">
        <f t="shared" si="13"/>
        <v>0</v>
      </c>
      <c r="M104" s="164">
        <f t="shared" si="14"/>
        <v>0</v>
      </c>
      <c r="N104" s="163">
        <f t="shared" si="15"/>
        <v>0</v>
      </c>
      <c r="O104" s="165">
        <f t="shared" si="16"/>
        <v>0</v>
      </c>
      <c r="P104" s="168">
        <f t="shared" si="17"/>
        <v>0</v>
      </c>
      <c r="Q104" s="1"/>
      <c r="R104" s="34">
        <f t="shared" si="18"/>
        <v>0.04</v>
      </c>
      <c r="S104" s="33">
        <f t="shared" si="12"/>
        <v>6664</v>
      </c>
    </row>
    <row r="105" spans="2:19" x14ac:dyDescent="0.25">
      <c r="B105" s="3"/>
      <c r="C105" s="175"/>
      <c r="D105" s="27"/>
      <c r="E105" s="26"/>
      <c r="F105" s="28"/>
      <c r="H105" s="5" t="str">
        <f t="shared" si="19"/>
        <v/>
      </c>
      <c r="I105" s="7" t="str">
        <f t="shared" si="10"/>
        <v/>
      </c>
      <c r="J105" s="8" t="str">
        <f t="shared" si="11"/>
        <v/>
      </c>
      <c r="K105" s="36" t="str">
        <f>IF(L105=0,"",IF(Ijour=0,MIN(DATE(YEAR(DebAmort),MONTH(DebAmort)+(H105-1)*Imois,Jour1),DATE(YEAR(DebAmort),MONTH(DebAmort)+1+(H105-1)*Imois,0)),DATE(YEAR(DebAmort),MONTH(DebAmort),Jour1+(H105-1)*Ijour)))</f>
        <v/>
      </c>
      <c r="L105" s="167">
        <f t="shared" si="13"/>
        <v>0</v>
      </c>
      <c r="M105" s="164">
        <f t="shared" si="14"/>
        <v>0</v>
      </c>
      <c r="N105" s="163">
        <f t="shared" si="15"/>
        <v>0</v>
      </c>
      <c r="O105" s="165">
        <f t="shared" si="16"/>
        <v>0</v>
      </c>
      <c r="P105" s="168">
        <f t="shared" si="17"/>
        <v>0</v>
      </c>
      <c r="Q105" s="1"/>
      <c r="R105" s="34">
        <f t="shared" si="18"/>
        <v>0.04</v>
      </c>
      <c r="S105" s="33">
        <f t="shared" si="12"/>
        <v>6664</v>
      </c>
    </row>
    <row r="106" spans="2:19" x14ac:dyDescent="0.25">
      <c r="B106" s="3"/>
      <c r="C106" s="175"/>
      <c r="D106" s="27"/>
      <c r="E106" s="26"/>
      <c r="F106" s="28"/>
      <c r="H106" s="5" t="str">
        <f t="shared" si="19"/>
        <v/>
      </c>
      <c r="I106" s="7" t="str">
        <f t="shared" si="10"/>
        <v/>
      </c>
      <c r="J106" s="8" t="str">
        <f t="shared" si="11"/>
        <v/>
      </c>
      <c r="K106" s="36" t="str">
        <f>IF(L106=0,"",IF(Ijour=0,MIN(DATE(YEAR(DebAmort),MONTH(DebAmort)+MoisD+(H106-1)*Imois,Jour2),DATE(YEAR(DebAmort),MONTH(DebAmort)+MoisD+1+(H106-1)*Imois,0)),DATE(YEAR(DebAmort),MONTH(DebAmort),Jour1+(H106-1)*Ijour)))</f>
        <v/>
      </c>
      <c r="L106" s="167">
        <f t="shared" si="13"/>
        <v>0</v>
      </c>
      <c r="M106" s="164">
        <f t="shared" si="14"/>
        <v>0</v>
      </c>
      <c r="N106" s="163">
        <f t="shared" si="15"/>
        <v>0</v>
      </c>
      <c r="O106" s="165">
        <f t="shared" si="16"/>
        <v>0</v>
      </c>
      <c r="P106" s="168">
        <f t="shared" si="17"/>
        <v>0</v>
      </c>
      <c r="Q106" s="1"/>
      <c r="R106" s="34">
        <f t="shared" si="18"/>
        <v>0.04</v>
      </c>
      <c r="S106" s="33">
        <f t="shared" si="12"/>
        <v>6664</v>
      </c>
    </row>
    <row r="107" spans="2:19" x14ac:dyDescent="0.25">
      <c r="B107" s="3"/>
      <c r="C107" s="175"/>
      <c r="D107" s="27"/>
      <c r="E107" s="26"/>
      <c r="F107" s="28"/>
      <c r="H107" s="5" t="str">
        <f t="shared" si="19"/>
        <v/>
      </c>
      <c r="I107" s="7" t="str">
        <f t="shared" si="10"/>
        <v/>
      </c>
      <c r="J107" s="8" t="str">
        <f t="shared" si="11"/>
        <v/>
      </c>
      <c r="K107" s="36" t="str">
        <f>IF(L107=0,"",IF(Ijour=0,MIN(DATE(YEAR(DebAmort),MONTH(DebAmort)+(H107-1)*Imois,Jour1),DATE(YEAR(DebAmort),MONTH(DebAmort)+1+(H107-1)*Imois,0)),DATE(YEAR(DebAmort),MONTH(DebAmort),Jour1+(H107-1)*Ijour)))</f>
        <v/>
      </c>
      <c r="L107" s="167">
        <f t="shared" si="13"/>
        <v>0</v>
      </c>
      <c r="M107" s="164">
        <f t="shared" si="14"/>
        <v>0</v>
      </c>
      <c r="N107" s="163">
        <f t="shared" si="15"/>
        <v>0</v>
      </c>
      <c r="O107" s="165">
        <f t="shared" si="16"/>
        <v>0</v>
      </c>
      <c r="P107" s="168">
        <f t="shared" si="17"/>
        <v>0</v>
      </c>
      <c r="Q107" s="1"/>
      <c r="R107" s="34">
        <f t="shared" si="18"/>
        <v>0.04</v>
      </c>
      <c r="S107" s="33">
        <f t="shared" si="12"/>
        <v>6664</v>
      </c>
    </row>
    <row r="108" spans="2:19" x14ac:dyDescent="0.25">
      <c r="B108" s="3"/>
      <c r="C108" s="175"/>
      <c r="D108" s="27"/>
      <c r="E108" s="26"/>
      <c r="F108" s="28"/>
      <c r="H108" s="5" t="str">
        <f t="shared" si="19"/>
        <v/>
      </c>
      <c r="I108" s="7" t="str">
        <f t="shared" si="10"/>
        <v/>
      </c>
      <c r="J108" s="8" t="str">
        <f t="shared" si="11"/>
        <v/>
      </c>
      <c r="K108" s="36" t="str">
        <f>IF(L108=0,"",IF(Ijour=0,MIN(DATE(YEAR(DebAmort),MONTH(DebAmort)+MoisD+(H108-1)*Imois,Jour2),DATE(YEAR(DebAmort),MONTH(DebAmort)+MoisD+1+(H108-1)*Imois,0)),DATE(YEAR(DebAmort),MONTH(DebAmort),Jour1+(H108-1)*Ijour)))</f>
        <v/>
      </c>
      <c r="L108" s="167">
        <f t="shared" si="13"/>
        <v>0</v>
      </c>
      <c r="M108" s="164">
        <f t="shared" si="14"/>
        <v>0</v>
      </c>
      <c r="N108" s="163">
        <f t="shared" si="15"/>
        <v>0</v>
      </c>
      <c r="O108" s="165">
        <f t="shared" si="16"/>
        <v>0</v>
      </c>
      <c r="P108" s="168">
        <f t="shared" si="17"/>
        <v>0</v>
      </c>
      <c r="Q108" s="1"/>
      <c r="R108" s="34">
        <f t="shared" si="18"/>
        <v>0.04</v>
      </c>
      <c r="S108" s="33">
        <f t="shared" si="12"/>
        <v>6664</v>
      </c>
    </row>
    <row r="109" spans="2:19" x14ac:dyDescent="0.25">
      <c r="B109" s="3"/>
      <c r="C109" s="175"/>
      <c r="D109" s="27"/>
      <c r="E109" s="26"/>
      <c r="F109" s="28"/>
      <c r="H109" s="5" t="str">
        <f t="shared" si="19"/>
        <v/>
      </c>
      <c r="I109" s="7" t="str">
        <f t="shared" si="10"/>
        <v/>
      </c>
      <c r="J109" s="8" t="str">
        <f t="shared" si="11"/>
        <v/>
      </c>
      <c r="K109" s="36" t="str">
        <f>IF(L109=0,"",IF(Ijour=0,MIN(DATE(YEAR(DebAmort),MONTH(DebAmort)+(H109-1)*Imois,Jour1),DATE(YEAR(DebAmort),MONTH(DebAmort)+1+(H109-1)*Imois,0)),DATE(YEAR(DebAmort),MONTH(DebAmort),Jour1+(H109-1)*Ijour)))</f>
        <v/>
      </c>
      <c r="L109" s="167">
        <f t="shared" si="13"/>
        <v>0</v>
      </c>
      <c r="M109" s="164">
        <f t="shared" si="14"/>
        <v>0</v>
      </c>
      <c r="N109" s="163">
        <f t="shared" si="15"/>
        <v>0</v>
      </c>
      <c r="O109" s="165">
        <f t="shared" si="16"/>
        <v>0</v>
      </c>
      <c r="P109" s="168">
        <f t="shared" si="17"/>
        <v>0</v>
      </c>
      <c r="Q109" s="1"/>
      <c r="R109" s="34">
        <f t="shared" si="18"/>
        <v>0.04</v>
      </c>
      <c r="S109" s="33">
        <f t="shared" si="12"/>
        <v>6664</v>
      </c>
    </row>
    <row r="110" spans="2:19" x14ac:dyDescent="0.25">
      <c r="B110" s="3"/>
      <c r="C110" s="175"/>
      <c r="D110" s="27"/>
      <c r="E110" s="26"/>
      <c r="F110" s="28"/>
      <c r="H110" s="5" t="str">
        <f t="shared" si="19"/>
        <v/>
      </c>
      <c r="I110" s="7" t="str">
        <f t="shared" si="10"/>
        <v/>
      </c>
      <c r="J110" s="8" t="str">
        <f t="shared" si="11"/>
        <v/>
      </c>
      <c r="K110" s="36" t="str">
        <f>IF(L110=0,"",IF(Ijour=0,MIN(DATE(YEAR(DebAmort),MONTH(DebAmort)+MoisD+(H110-1)*Imois,Jour2),DATE(YEAR(DebAmort),MONTH(DebAmort)+MoisD+1+(H110-1)*Imois,0)),DATE(YEAR(DebAmort),MONTH(DebAmort),Jour1+(H110-1)*Ijour)))</f>
        <v/>
      </c>
      <c r="L110" s="167">
        <f t="shared" si="13"/>
        <v>0</v>
      </c>
      <c r="M110" s="164">
        <f t="shared" si="14"/>
        <v>0</v>
      </c>
      <c r="N110" s="163">
        <f t="shared" si="15"/>
        <v>0</v>
      </c>
      <c r="O110" s="165">
        <f t="shared" si="16"/>
        <v>0</v>
      </c>
      <c r="P110" s="168">
        <f t="shared" si="17"/>
        <v>0</v>
      </c>
      <c r="Q110" s="1"/>
      <c r="R110" s="34">
        <f t="shared" si="18"/>
        <v>0.04</v>
      </c>
      <c r="S110" s="33">
        <f t="shared" si="12"/>
        <v>6664</v>
      </c>
    </row>
    <row r="111" spans="2:19" x14ac:dyDescent="0.25">
      <c r="B111" s="3"/>
      <c r="C111" s="175"/>
      <c r="D111" s="27"/>
      <c r="E111" s="26"/>
      <c r="F111" s="28"/>
      <c r="H111" s="5" t="str">
        <f t="shared" si="19"/>
        <v/>
      </c>
      <c r="I111" s="7" t="str">
        <f t="shared" si="10"/>
        <v/>
      </c>
      <c r="J111" s="8" t="str">
        <f t="shared" si="11"/>
        <v/>
      </c>
      <c r="K111" s="36" t="str">
        <f>IF(L111=0,"",IF(Ijour=0,MIN(DATE(YEAR(DebAmort),MONTH(DebAmort)+(H111-1)*Imois,Jour1),DATE(YEAR(DebAmort),MONTH(DebAmort)+1+(H111-1)*Imois,0)),DATE(YEAR(DebAmort),MONTH(DebAmort),Jour1+(H111-1)*Ijour)))</f>
        <v/>
      </c>
      <c r="L111" s="167">
        <f t="shared" si="13"/>
        <v>0</v>
      </c>
      <c r="M111" s="164">
        <f t="shared" si="14"/>
        <v>0</v>
      </c>
      <c r="N111" s="163">
        <f t="shared" si="15"/>
        <v>0</v>
      </c>
      <c r="O111" s="165">
        <f t="shared" si="16"/>
        <v>0</v>
      </c>
      <c r="P111" s="168">
        <f t="shared" si="17"/>
        <v>0</v>
      </c>
      <c r="Q111" s="1"/>
      <c r="R111" s="34">
        <f t="shared" si="18"/>
        <v>0.04</v>
      </c>
      <c r="S111" s="33">
        <f t="shared" si="12"/>
        <v>6664</v>
      </c>
    </row>
    <row r="112" spans="2:19" x14ac:dyDescent="0.25">
      <c r="B112" s="3"/>
      <c r="C112" s="175"/>
      <c r="D112" s="27"/>
      <c r="E112" s="26"/>
      <c r="F112" s="28"/>
      <c r="H112" s="5" t="str">
        <f t="shared" si="19"/>
        <v/>
      </c>
      <c r="I112" s="7" t="str">
        <f t="shared" si="10"/>
        <v/>
      </c>
      <c r="J112" s="8" t="str">
        <f t="shared" si="11"/>
        <v/>
      </c>
      <c r="K112" s="36" t="str">
        <f>IF(L112=0,"",IF(Ijour=0,MIN(DATE(YEAR(DebAmort),MONTH(DebAmort)+MoisD+(H112-1)*Imois,Jour2),DATE(YEAR(DebAmort),MONTH(DebAmort)+MoisD+1+(H112-1)*Imois,0)),DATE(YEAR(DebAmort),MONTH(DebAmort),Jour1+(H112-1)*Ijour)))</f>
        <v/>
      </c>
      <c r="L112" s="167">
        <f t="shared" si="13"/>
        <v>0</v>
      </c>
      <c r="M112" s="164">
        <f t="shared" si="14"/>
        <v>0</v>
      </c>
      <c r="N112" s="163">
        <f t="shared" si="15"/>
        <v>0</v>
      </c>
      <c r="O112" s="165">
        <f t="shared" si="16"/>
        <v>0</v>
      </c>
      <c r="P112" s="168">
        <f t="shared" si="17"/>
        <v>0</v>
      </c>
      <c r="Q112" s="1"/>
      <c r="R112" s="34">
        <f t="shared" si="18"/>
        <v>0.04</v>
      </c>
      <c r="S112" s="33">
        <f t="shared" si="12"/>
        <v>6664</v>
      </c>
    </row>
    <row r="113" spans="2:19" x14ac:dyDescent="0.25">
      <c r="B113" s="3"/>
      <c r="C113" s="175"/>
      <c r="D113" s="27"/>
      <c r="E113" s="26"/>
      <c r="F113" s="28"/>
      <c r="H113" s="5" t="str">
        <f t="shared" si="19"/>
        <v/>
      </c>
      <c r="I113" s="7" t="str">
        <f t="shared" si="10"/>
        <v/>
      </c>
      <c r="J113" s="8" t="str">
        <f t="shared" si="11"/>
        <v/>
      </c>
      <c r="K113" s="36" t="str">
        <f>IF(L113=0,"",IF(Ijour=0,MIN(DATE(YEAR(DebAmort),MONTH(DebAmort)+(H113-1)*Imois,Jour1),DATE(YEAR(DebAmort),MONTH(DebAmort)+1+(H113-1)*Imois,0)),DATE(YEAR(DebAmort),MONTH(DebAmort),Jour1+(H113-1)*Ijour)))</f>
        <v/>
      </c>
      <c r="L113" s="167">
        <f t="shared" si="13"/>
        <v>0</v>
      </c>
      <c r="M113" s="164">
        <f t="shared" si="14"/>
        <v>0</v>
      </c>
      <c r="N113" s="163">
        <f t="shared" si="15"/>
        <v>0</v>
      </c>
      <c r="O113" s="165">
        <f t="shared" si="16"/>
        <v>0</v>
      </c>
      <c r="P113" s="168">
        <f t="shared" si="17"/>
        <v>0</v>
      </c>
      <c r="Q113" s="1"/>
      <c r="R113" s="34">
        <f t="shared" si="18"/>
        <v>0.04</v>
      </c>
      <c r="S113" s="33">
        <f t="shared" si="12"/>
        <v>6664</v>
      </c>
    </row>
    <row r="114" spans="2:19" x14ac:dyDescent="0.25">
      <c r="B114" s="3"/>
      <c r="C114" s="175"/>
      <c r="D114" s="27"/>
      <c r="E114" s="26"/>
      <c r="F114" s="28"/>
      <c r="H114" s="5" t="str">
        <f t="shared" si="19"/>
        <v/>
      </c>
      <c r="I114" s="7" t="str">
        <f t="shared" si="10"/>
        <v/>
      </c>
      <c r="J114" s="8" t="str">
        <f t="shared" si="11"/>
        <v/>
      </c>
      <c r="K114" s="36" t="str">
        <f>IF(L114=0,"",IF(Ijour=0,MIN(DATE(YEAR(DebAmort),MONTH(DebAmort)+MoisD+(H114-1)*Imois,Jour2),DATE(YEAR(DebAmort),MONTH(DebAmort)+MoisD+1+(H114-1)*Imois,0)),DATE(YEAR(DebAmort),MONTH(DebAmort),Jour1+(H114-1)*Ijour)))</f>
        <v/>
      </c>
      <c r="L114" s="167">
        <f t="shared" si="13"/>
        <v>0</v>
      </c>
      <c r="M114" s="164">
        <f t="shared" si="14"/>
        <v>0</v>
      </c>
      <c r="N114" s="163">
        <f t="shared" si="15"/>
        <v>0</v>
      </c>
      <c r="O114" s="165">
        <f t="shared" si="16"/>
        <v>0</v>
      </c>
      <c r="P114" s="168">
        <f t="shared" si="17"/>
        <v>0</v>
      </c>
      <c r="Q114" s="1"/>
      <c r="R114" s="34">
        <f t="shared" si="18"/>
        <v>0.04</v>
      </c>
      <c r="S114" s="33">
        <f t="shared" si="12"/>
        <v>6664</v>
      </c>
    </row>
    <row r="115" spans="2:19" x14ac:dyDescent="0.25">
      <c r="B115" s="3"/>
      <c r="C115" s="175"/>
      <c r="D115" s="27"/>
      <c r="E115" s="26"/>
      <c r="F115" s="28"/>
      <c r="H115" s="5" t="str">
        <f t="shared" si="19"/>
        <v/>
      </c>
      <c r="I115" s="7" t="str">
        <f t="shared" si="10"/>
        <v/>
      </c>
      <c r="J115" s="8" t="str">
        <f t="shared" si="11"/>
        <v/>
      </c>
      <c r="K115" s="36" t="str">
        <f>IF(L115=0,"",IF(Ijour=0,MIN(DATE(YEAR(DebAmort),MONTH(DebAmort)+(H115-1)*Imois,Jour1),DATE(YEAR(DebAmort),MONTH(DebAmort)+1+(H115-1)*Imois,0)),DATE(YEAR(DebAmort),MONTH(DebAmort),Jour1+(H115-1)*Ijour)))</f>
        <v/>
      </c>
      <c r="L115" s="167">
        <f t="shared" si="13"/>
        <v>0</v>
      </c>
      <c r="M115" s="164">
        <f t="shared" si="14"/>
        <v>0</v>
      </c>
      <c r="N115" s="163">
        <f t="shared" si="15"/>
        <v>0</v>
      </c>
      <c r="O115" s="165">
        <f t="shared" si="16"/>
        <v>0</v>
      </c>
      <c r="P115" s="168">
        <f t="shared" si="17"/>
        <v>0</v>
      </c>
      <c r="Q115" s="1"/>
      <c r="R115" s="34">
        <f t="shared" si="18"/>
        <v>0.04</v>
      </c>
      <c r="S115" s="33">
        <f t="shared" si="12"/>
        <v>6664</v>
      </c>
    </row>
    <row r="116" spans="2:19" x14ac:dyDescent="0.25">
      <c r="B116" s="3"/>
      <c r="C116" s="175"/>
      <c r="D116" s="27"/>
      <c r="E116" s="26"/>
      <c r="F116" s="28"/>
      <c r="H116" s="5" t="str">
        <f t="shared" si="19"/>
        <v/>
      </c>
      <c r="I116" s="7" t="str">
        <f t="shared" si="10"/>
        <v/>
      </c>
      <c r="J116" s="8" t="str">
        <f t="shared" si="11"/>
        <v/>
      </c>
      <c r="K116" s="36" t="str">
        <f>IF(L116=0,"",IF(Ijour=0,MIN(DATE(YEAR(DebAmort),MONTH(DebAmort)+MoisD+(H116-1)*Imois,Jour2),DATE(YEAR(DebAmort),MONTH(DebAmort)+MoisD+1+(H116-1)*Imois,0)),DATE(YEAR(DebAmort),MONTH(DebAmort),Jour1+(H116-1)*Ijour)))</f>
        <v/>
      </c>
      <c r="L116" s="167">
        <f t="shared" si="13"/>
        <v>0</v>
      </c>
      <c r="M116" s="164">
        <f t="shared" si="14"/>
        <v>0</v>
      </c>
      <c r="N116" s="163">
        <f t="shared" si="15"/>
        <v>0</v>
      </c>
      <c r="O116" s="165">
        <f t="shared" si="16"/>
        <v>0</v>
      </c>
      <c r="P116" s="168">
        <f t="shared" si="17"/>
        <v>0</v>
      </c>
      <c r="Q116" s="1"/>
      <c r="R116" s="34">
        <f t="shared" si="18"/>
        <v>0.04</v>
      </c>
      <c r="S116" s="33">
        <f t="shared" si="12"/>
        <v>6664</v>
      </c>
    </row>
    <row r="117" spans="2:19" x14ac:dyDescent="0.25">
      <c r="B117" s="3"/>
      <c r="C117" s="175"/>
      <c r="D117" s="27"/>
      <c r="E117" s="26"/>
      <c r="F117" s="28"/>
      <c r="H117" s="5" t="str">
        <f t="shared" si="19"/>
        <v/>
      </c>
      <c r="I117" s="7" t="str">
        <f t="shared" si="10"/>
        <v/>
      </c>
      <c r="J117" s="8" t="str">
        <f t="shared" si="11"/>
        <v/>
      </c>
      <c r="K117" s="36" t="str">
        <f>IF(L117=0,"",IF(Ijour=0,MIN(DATE(YEAR(DebAmort),MONTH(DebAmort)+(H117-1)*Imois,Jour1),DATE(YEAR(DebAmort),MONTH(DebAmort)+1+(H117-1)*Imois,0)),DATE(YEAR(DebAmort),MONTH(DebAmort),Jour1+(H117-1)*Ijour)))</f>
        <v/>
      </c>
      <c r="L117" s="167">
        <f t="shared" si="13"/>
        <v>0</v>
      </c>
      <c r="M117" s="164">
        <f t="shared" si="14"/>
        <v>0</v>
      </c>
      <c r="N117" s="163">
        <f t="shared" si="15"/>
        <v>0</v>
      </c>
      <c r="O117" s="165">
        <f t="shared" si="16"/>
        <v>0</v>
      </c>
      <c r="P117" s="168">
        <f t="shared" si="17"/>
        <v>0</v>
      </c>
      <c r="Q117" s="1"/>
      <c r="R117" s="34">
        <f t="shared" si="18"/>
        <v>0.04</v>
      </c>
      <c r="S117" s="33">
        <f t="shared" si="12"/>
        <v>6664</v>
      </c>
    </row>
    <row r="118" spans="2:19" x14ac:dyDescent="0.25">
      <c r="B118" s="3"/>
      <c r="C118" s="175"/>
      <c r="D118" s="27"/>
      <c r="E118" s="26"/>
      <c r="F118" s="28"/>
      <c r="H118" s="5" t="str">
        <f t="shared" si="19"/>
        <v/>
      </c>
      <c r="I118" s="7" t="str">
        <f t="shared" si="10"/>
        <v/>
      </c>
      <c r="J118" s="8" t="str">
        <f t="shared" si="11"/>
        <v/>
      </c>
      <c r="K118" s="36" t="str">
        <f>IF(L118=0,"",IF(Ijour=0,MIN(DATE(YEAR(DebAmort),MONTH(DebAmort)+MoisD+(H118-1)*Imois,Jour2),DATE(YEAR(DebAmort),MONTH(DebAmort)+MoisD+1+(H118-1)*Imois,0)),DATE(YEAR(DebAmort),MONTH(DebAmort),Jour1+(H118-1)*Ijour)))</f>
        <v/>
      </c>
      <c r="L118" s="167">
        <f t="shared" si="13"/>
        <v>0</v>
      </c>
      <c r="M118" s="164">
        <f t="shared" si="14"/>
        <v>0</v>
      </c>
      <c r="N118" s="163">
        <f t="shared" si="15"/>
        <v>0</v>
      </c>
      <c r="O118" s="165">
        <f t="shared" si="16"/>
        <v>0</v>
      </c>
      <c r="P118" s="168">
        <f t="shared" si="17"/>
        <v>0</v>
      </c>
      <c r="Q118" s="1"/>
      <c r="R118" s="34">
        <f t="shared" si="18"/>
        <v>0.04</v>
      </c>
      <c r="S118" s="33">
        <f t="shared" si="12"/>
        <v>6664</v>
      </c>
    </row>
    <row r="119" spans="2:19" x14ac:dyDescent="0.25">
      <c r="B119" s="3"/>
      <c r="C119" s="175"/>
      <c r="D119" s="27"/>
      <c r="E119" s="26"/>
      <c r="F119" s="28"/>
      <c r="H119" s="5" t="str">
        <f t="shared" si="19"/>
        <v/>
      </c>
      <c r="I119" s="7" t="str">
        <f t="shared" si="10"/>
        <v/>
      </c>
      <c r="J119" s="8" t="str">
        <f t="shared" si="11"/>
        <v/>
      </c>
      <c r="K119" s="36" t="str">
        <f>IF(L119=0,"",IF(Ijour=0,MIN(DATE(YEAR(DebAmort),MONTH(DebAmort)+(H119-1)*Imois,Jour1),DATE(YEAR(DebAmort),MONTH(DebAmort)+1+(H119-1)*Imois,0)),DATE(YEAR(DebAmort),MONTH(DebAmort),Jour1+(H119-1)*Ijour)))</f>
        <v/>
      </c>
      <c r="L119" s="167">
        <f t="shared" si="13"/>
        <v>0</v>
      </c>
      <c r="M119" s="164">
        <f t="shared" si="14"/>
        <v>0</v>
      </c>
      <c r="N119" s="163">
        <f t="shared" si="15"/>
        <v>0</v>
      </c>
      <c r="O119" s="165">
        <f t="shared" si="16"/>
        <v>0</v>
      </c>
      <c r="P119" s="168">
        <f t="shared" si="17"/>
        <v>0</v>
      </c>
      <c r="Q119" s="1"/>
      <c r="R119" s="34">
        <f t="shared" si="18"/>
        <v>0.04</v>
      </c>
      <c r="S119" s="33">
        <f t="shared" si="12"/>
        <v>6664</v>
      </c>
    </row>
    <row r="120" spans="2:19" x14ac:dyDescent="0.25">
      <c r="B120" s="3"/>
      <c r="C120" s="175"/>
      <c r="D120" s="27"/>
      <c r="E120" s="26"/>
      <c r="F120" s="28"/>
      <c r="H120" s="5" t="str">
        <f t="shared" si="19"/>
        <v/>
      </c>
      <c r="I120" s="7" t="str">
        <f t="shared" si="10"/>
        <v/>
      </c>
      <c r="J120" s="8" t="str">
        <f t="shared" si="11"/>
        <v/>
      </c>
      <c r="K120" s="36" t="str">
        <f>IF(L120=0,"",IF(Ijour=0,MIN(DATE(YEAR(DebAmort),MONTH(DebAmort)+MoisD+(H120-1)*Imois,Jour2),DATE(YEAR(DebAmort),MONTH(DebAmort)+MoisD+1+(H120-1)*Imois,0)),DATE(YEAR(DebAmort),MONTH(DebAmort),Jour1+(H120-1)*Ijour)))</f>
        <v/>
      </c>
      <c r="L120" s="167">
        <f t="shared" si="13"/>
        <v>0</v>
      </c>
      <c r="M120" s="164">
        <f t="shared" si="14"/>
        <v>0</v>
      </c>
      <c r="N120" s="163">
        <f t="shared" si="15"/>
        <v>0</v>
      </c>
      <c r="O120" s="165">
        <f t="shared" si="16"/>
        <v>0</v>
      </c>
      <c r="P120" s="168">
        <f t="shared" si="17"/>
        <v>0</v>
      </c>
      <c r="Q120" s="1"/>
      <c r="R120" s="34">
        <f t="shared" si="18"/>
        <v>0.04</v>
      </c>
      <c r="S120" s="33">
        <f t="shared" si="12"/>
        <v>6664</v>
      </c>
    </row>
    <row r="121" spans="2:19" x14ac:dyDescent="0.25">
      <c r="B121" s="3"/>
      <c r="C121" s="175"/>
      <c r="D121" s="27"/>
      <c r="E121" s="26"/>
      <c r="F121" s="28"/>
      <c r="H121" s="5" t="str">
        <f t="shared" si="19"/>
        <v/>
      </c>
      <c r="I121" s="7" t="str">
        <f t="shared" si="10"/>
        <v/>
      </c>
      <c r="J121" s="8" t="str">
        <f t="shared" si="11"/>
        <v/>
      </c>
      <c r="K121" s="36" t="str">
        <f>IF(L121=0,"",IF(Ijour=0,MIN(DATE(YEAR(DebAmort),MONTH(DebAmort)+(H121-1)*Imois,Jour1),DATE(YEAR(DebAmort),MONTH(DebAmort)+1+(H121-1)*Imois,0)),DATE(YEAR(DebAmort),MONTH(DebAmort),Jour1+(H121-1)*Ijour)))</f>
        <v/>
      </c>
      <c r="L121" s="167">
        <f t="shared" si="13"/>
        <v>0</v>
      </c>
      <c r="M121" s="164">
        <f t="shared" si="14"/>
        <v>0</v>
      </c>
      <c r="N121" s="163">
        <f t="shared" si="15"/>
        <v>0</v>
      </c>
      <c r="O121" s="165">
        <f t="shared" si="16"/>
        <v>0</v>
      </c>
      <c r="P121" s="168">
        <f t="shared" si="17"/>
        <v>0</v>
      </c>
      <c r="Q121" s="1"/>
      <c r="R121" s="34">
        <f t="shared" si="18"/>
        <v>0.04</v>
      </c>
      <c r="S121" s="33">
        <f t="shared" si="12"/>
        <v>6664</v>
      </c>
    </row>
    <row r="122" spans="2:19" x14ac:dyDescent="0.25">
      <c r="B122" s="3"/>
      <c r="C122" s="175"/>
      <c r="D122" s="27"/>
      <c r="E122" s="26"/>
      <c r="F122" s="28"/>
      <c r="H122" s="5" t="str">
        <f t="shared" si="19"/>
        <v/>
      </c>
      <c r="I122" s="7" t="str">
        <f t="shared" si="10"/>
        <v/>
      </c>
      <c r="J122" s="8" t="str">
        <f t="shared" si="11"/>
        <v/>
      </c>
      <c r="K122" s="36" t="str">
        <f>IF(L122=0,"",IF(Ijour=0,MIN(DATE(YEAR(DebAmort),MONTH(DebAmort)+MoisD+(H122-1)*Imois,Jour2),DATE(YEAR(DebAmort),MONTH(DebAmort)+MoisD+1+(H122-1)*Imois,0)),DATE(YEAR(DebAmort),MONTH(DebAmort),Jour1+(H122-1)*Ijour)))</f>
        <v/>
      </c>
      <c r="L122" s="167">
        <f t="shared" si="13"/>
        <v>0</v>
      </c>
      <c r="M122" s="164">
        <f t="shared" si="14"/>
        <v>0</v>
      </c>
      <c r="N122" s="163">
        <f t="shared" si="15"/>
        <v>0</v>
      </c>
      <c r="O122" s="165">
        <f t="shared" si="16"/>
        <v>0</v>
      </c>
      <c r="P122" s="168">
        <f t="shared" si="17"/>
        <v>0</v>
      </c>
      <c r="Q122" s="1"/>
      <c r="R122" s="34">
        <f t="shared" si="18"/>
        <v>0.04</v>
      </c>
      <c r="S122" s="33">
        <f t="shared" si="12"/>
        <v>6664</v>
      </c>
    </row>
    <row r="123" spans="2:19" x14ac:dyDescent="0.25">
      <c r="B123" s="3"/>
      <c r="C123" s="175"/>
      <c r="D123" s="27"/>
      <c r="E123" s="26"/>
      <c r="F123" s="28"/>
      <c r="H123" s="5" t="str">
        <f t="shared" si="19"/>
        <v/>
      </c>
      <c r="I123" s="7" t="str">
        <f t="shared" si="10"/>
        <v/>
      </c>
      <c r="J123" s="8" t="str">
        <f t="shared" si="11"/>
        <v/>
      </c>
      <c r="K123" s="36" t="str">
        <f>IF(L123=0,"",IF(Ijour=0,MIN(DATE(YEAR(DebAmort),MONTH(DebAmort)+(H123-1)*Imois,Jour1),DATE(YEAR(DebAmort),MONTH(DebAmort)+1+(H123-1)*Imois,0)),DATE(YEAR(DebAmort),MONTH(DebAmort),Jour1+(H123-1)*Ijour)))</f>
        <v/>
      </c>
      <c r="L123" s="167">
        <f t="shared" si="13"/>
        <v>0</v>
      </c>
      <c r="M123" s="164">
        <f t="shared" si="14"/>
        <v>0</v>
      </c>
      <c r="N123" s="163">
        <f t="shared" si="15"/>
        <v>0</v>
      </c>
      <c r="O123" s="165">
        <f t="shared" si="16"/>
        <v>0</v>
      </c>
      <c r="P123" s="168">
        <f t="shared" si="17"/>
        <v>0</v>
      </c>
      <c r="Q123" s="1"/>
      <c r="R123" s="34">
        <f t="shared" si="18"/>
        <v>0.04</v>
      </c>
      <c r="S123" s="33">
        <f t="shared" si="12"/>
        <v>6664</v>
      </c>
    </row>
    <row r="124" spans="2:19" x14ac:dyDescent="0.25">
      <c r="B124" s="3"/>
      <c r="C124" s="175"/>
      <c r="D124" s="27"/>
      <c r="E124" s="26"/>
      <c r="F124" s="28"/>
      <c r="H124" s="5" t="str">
        <f t="shared" si="19"/>
        <v/>
      </c>
      <c r="I124" s="7" t="str">
        <f t="shared" si="10"/>
        <v/>
      </c>
      <c r="J124" s="8" t="str">
        <f t="shared" si="11"/>
        <v/>
      </c>
      <c r="K124" s="36" t="str">
        <f>IF(L124=0,"",IF(Ijour=0,MIN(DATE(YEAR(DebAmort),MONTH(DebAmort)+MoisD+(H124-1)*Imois,Jour2),DATE(YEAR(DebAmort),MONTH(DebAmort)+MoisD+1+(H124-1)*Imois,0)),DATE(YEAR(DebAmort),MONTH(DebAmort),Jour1+(H124-1)*Ijour)))</f>
        <v/>
      </c>
      <c r="L124" s="167">
        <f t="shared" si="13"/>
        <v>0</v>
      </c>
      <c r="M124" s="164">
        <f t="shared" si="14"/>
        <v>0</v>
      </c>
      <c r="N124" s="163">
        <f t="shared" si="15"/>
        <v>0</v>
      </c>
      <c r="O124" s="165">
        <f t="shared" si="16"/>
        <v>0</v>
      </c>
      <c r="P124" s="168">
        <f t="shared" si="17"/>
        <v>0</v>
      </c>
      <c r="Q124" s="1"/>
      <c r="R124" s="34">
        <f t="shared" si="18"/>
        <v>0.04</v>
      </c>
      <c r="S124" s="33">
        <f t="shared" si="12"/>
        <v>6664</v>
      </c>
    </row>
    <row r="125" spans="2:19" x14ac:dyDescent="0.25">
      <c r="B125" s="3"/>
      <c r="C125" s="175"/>
      <c r="D125" s="27"/>
      <c r="E125" s="26"/>
      <c r="F125" s="28"/>
      <c r="H125" s="5" t="str">
        <f t="shared" si="19"/>
        <v/>
      </c>
      <c r="I125" s="7" t="str">
        <f t="shared" si="10"/>
        <v/>
      </c>
      <c r="J125" s="8" t="str">
        <f t="shared" si="11"/>
        <v/>
      </c>
      <c r="K125" s="36" t="str">
        <f>IF(L125=0,"",IF(Ijour=0,MIN(DATE(YEAR(DebAmort),MONTH(DebAmort)+(H125-1)*Imois,Jour1),DATE(YEAR(DebAmort),MONTH(DebAmort)+1+(H125-1)*Imois,0)),DATE(YEAR(DebAmort),MONTH(DebAmort),Jour1+(H125-1)*Ijour)))</f>
        <v/>
      </c>
      <c r="L125" s="167">
        <f t="shared" si="13"/>
        <v>0</v>
      </c>
      <c r="M125" s="164">
        <f t="shared" si="14"/>
        <v>0</v>
      </c>
      <c r="N125" s="163">
        <f t="shared" si="15"/>
        <v>0</v>
      </c>
      <c r="O125" s="165">
        <f t="shared" si="16"/>
        <v>0</v>
      </c>
      <c r="P125" s="168">
        <f t="shared" si="17"/>
        <v>0</v>
      </c>
      <c r="Q125" s="1"/>
      <c r="R125" s="34">
        <f t="shared" si="18"/>
        <v>0.04</v>
      </c>
      <c r="S125" s="33">
        <f t="shared" si="12"/>
        <v>6664</v>
      </c>
    </row>
    <row r="126" spans="2:19" x14ac:dyDescent="0.25">
      <c r="B126" s="3"/>
      <c r="C126" s="175"/>
      <c r="D126" s="27"/>
      <c r="E126" s="26"/>
      <c r="F126" s="28"/>
      <c r="H126" s="5" t="str">
        <f t="shared" si="19"/>
        <v/>
      </c>
      <c r="I126" s="7" t="str">
        <f t="shared" si="10"/>
        <v/>
      </c>
      <c r="J126" s="8" t="str">
        <f t="shared" si="11"/>
        <v/>
      </c>
      <c r="K126" s="36" t="str">
        <f>IF(L126=0,"",IF(Ijour=0,MIN(DATE(YEAR(DebAmort),MONTH(DebAmort)+MoisD+(H126-1)*Imois,Jour2),DATE(YEAR(DebAmort),MONTH(DebAmort)+MoisD+1+(H126-1)*Imois,0)),DATE(YEAR(DebAmort),MONTH(DebAmort),Jour1+(H126-1)*Ijour)))</f>
        <v/>
      </c>
      <c r="L126" s="167">
        <f t="shared" si="13"/>
        <v>0</v>
      </c>
      <c r="M126" s="164">
        <f t="shared" si="14"/>
        <v>0</v>
      </c>
      <c r="N126" s="163">
        <f t="shared" si="15"/>
        <v>0</v>
      </c>
      <c r="O126" s="165">
        <f t="shared" si="16"/>
        <v>0</v>
      </c>
      <c r="P126" s="168">
        <f t="shared" si="17"/>
        <v>0</v>
      </c>
      <c r="Q126" s="1"/>
      <c r="R126" s="34">
        <f t="shared" si="18"/>
        <v>0.04</v>
      </c>
      <c r="S126" s="33">
        <f t="shared" si="12"/>
        <v>6664</v>
      </c>
    </row>
    <row r="127" spans="2:19" x14ac:dyDescent="0.25">
      <c r="B127" s="3"/>
      <c r="C127" s="175"/>
      <c r="D127" s="27"/>
      <c r="E127" s="26"/>
      <c r="F127" s="28"/>
      <c r="H127" s="5" t="str">
        <f t="shared" si="19"/>
        <v/>
      </c>
      <c r="I127" s="7" t="str">
        <f t="shared" si="10"/>
        <v/>
      </c>
      <c r="J127" s="8" t="str">
        <f t="shared" si="11"/>
        <v/>
      </c>
      <c r="K127" s="36" t="str">
        <f>IF(L127=0,"",IF(Ijour=0,MIN(DATE(YEAR(DebAmort),MONTH(DebAmort)+(H127-1)*Imois,Jour1),DATE(YEAR(DebAmort),MONTH(DebAmort)+1+(H127-1)*Imois,0)),DATE(YEAR(DebAmort),MONTH(DebAmort),Jour1+(H127-1)*Ijour)))</f>
        <v/>
      </c>
      <c r="L127" s="167">
        <f t="shared" si="13"/>
        <v>0</v>
      </c>
      <c r="M127" s="164">
        <f t="shared" si="14"/>
        <v>0</v>
      </c>
      <c r="N127" s="163">
        <f t="shared" si="15"/>
        <v>0</v>
      </c>
      <c r="O127" s="165">
        <f t="shared" si="16"/>
        <v>0</v>
      </c>
      <c r="P127" s="168">
        <f t="shared" si="17"/>
        <v>0</v>
      </c>
      <c r="Q127" s="1"/>
      <c r="R127" s="34">
        <f t="shared" si="18"/>
        <v>0.04</v>
      </c>
      <c r="S127" s="33">
        <f t="shared" si="12"/>
        <v>6664</v>
      </c>
    </row>
    <row r="128" spans="2:19" x14ac:dyDescent="0.25">
      <c r="B128" s="3"/>
      <c r="C128" s="175"/>
      <c r="D128" s="27"/>
      <c r="E128" s="26"/>
      <c r="F128" s="28"/>
      <c r="H128" s="5" t="str">
        <f t="shared" si="19"/>
        <v/>
      </c>
      <c r="I128" s="7" t="str">
        <f t="shared" si="10"/>
        <v/>
      </c>
      <c r="J128" s="8" t="str">
        <f t="shared" si="11"/>
        <v/>
      </c>
      <c r="K128" s="36" t="str">
        <f>IF(L128=0,"",IF(Ijour=0,MIN(DATE(YEAR(DebAmort),MONTH(DebAmort)+MoisD+(H128-1)*Imois,Jour2),DATE(YEAR(DebAmort),MONTH(DebAmort)+MoisD+1+(H128-1)*Imois,0)),DATE(YEAR(DebAmort),MONTH(DebAmort),Jour1+(H128-1)*Ijour)))</f>
        <v/>
      </c>
      <c r="L128" s="167">
        <f t="shared" si="13"/>
        <v>0</v>
      </c>
      <c r="M128" s="164">
        <f t="shared" si="14"/>
        <v>0</v>
      </c>
      <c r="N128" s="163">
        <f t="shared" si="15"/>
        <v>0</v>
      </c>
      <c r="O128" s="165">
        <f t="shared" si="16"/>
        <v>0</v>
      </c>
      <c r="P128" s="168">
        <f t="shared" si="17"/>
        <v>0</v>
      </c>
      <c r="Q128" s="1"/>
      <c r="R128" s="34">
        <f t="shared" si="18"/>
        <v>0.04</v>
      </c>
      <c r="S128" s="33">
        <f t="shared" si="12"/>
        <v>6664</v>
      </c>
    </row>
    <row r="129" spans="2:19" x14ac:dyDescent="0.25">
      <c r="B129" s="3"/>
      <c r="C129" s="175"/>
      <c r="D129" s="27"/>
      <c r="E129" s="26"/>
      <c r="F129" s="28"/>
      <c r="H129" s="5" t="str">
        <f t="shared" si="19"/>
        <v/>
      </c>
      <c r="I129" s="7" t="str">
        <f t="shared" si="10"/>
        <v/>
      </c>
      <c r="J129" s="8" t="str">
        <f t="shared" si="11"/>
        <v/>
      </c>
      <c r="K129" s="36" t="str">
        <f>IF(L129=0,"",IF(Ijour=0,MIN(DATE(YEAR(DebAmort),MONTH(DebAmort)+(H129-1)*Imois,Jour1),DATE(YEAR(DebAmort),MONTH(DebAmort)+1+(H129-1)*Imois,0)),DATE(YEAR(DebAmort),MONTH(DebAmort),Jour1+(H129-1)*Ijour)))</f>
        <v/>
      </c>
      <c r="L129" s="167">
        <f t="shared" si="13"/>
        <v>0</v>
      </c>
      <c r="M129" s="164">
        <f t="shared" si="14"/>
        <v>0</v>
      </c>
      <c r="N129" s="163">
        <f t="shared" si="15"/>
        <v>0</v>
      </c>
      <c r="O129" s="165">
        <f t="shared" si="16"/>
        <v>0</v>
      </c>
      <c r="P129" s="168">
        <f t="shared" si="17"/>
        <v>0</v>
      </c>
      <c r="Q129" s="1"/>
      <c r="R129" s="34">
        <f t="shared" si="18"/>
        <v>0.04</v>
      </c>
      <c r="S129" s="33">
        <f t="shared" si="12"/>
        <v>6664</v>
      </c>
    </row>
    <row r="130" spans="2:19" x14ac:dyDescent="0.25">
      <c r="B130" s="3"/>
      <c r="C130" s="175"/>
      <c r="D130" s="27"/>
      <c r="E130" s="26"/>
      <c r="F130" s="28"/>
      <c r="H130" s="5" t="str">
        <f t="shared" si="19"/>
        <v/>
      </c>
      <c r="I130" s="7" t="str">
        <f t="shared" si="10"/>
        <v/>
      </c>
      <c r="J130" s="8" t="str">
        <f t="shared" si="11"/>
        <v/>
      </c>
      <c r="K130" s="36" t="str">
        <f>IF(L130=0,"",IF(Ijour=0,MIN(DATE(YEAR(DebAmort),MONTH(DebAmort)+MoisD+(H130-1)*Imois,Jour2),DATE(YEAR(DebAmort),MONTH(DebAmort)+MoisD+1+(H130-1)*Imois,0)),DATE(YEAR(DebAmort),MONTH(DebAmort),Jour1+(H130-1)*Ijour)))</f>
        <v/>
      </c>
      <c r="L130" s="167">
        <f t="shared" si="13"/>
        <v>0</v>
      </c>
      <c r="M130" s="164">
        <f t="shared" si="14"/>
        <v>0</v>
      </c>
      <c r="N130" s="163">
        <f t="shared" si="15"/>
        <v>0</v>
      </c>
      <c r="O130" s="165">
        <f t="shared" si="16"/>
        <v>0</v>
      </c>
      <c r="P130" s="168">
        <f t="shared" si="17"/>
        <v>0</v>
      </c>
      <c r="Q130" s="1"/>
      <c r="R130" s="34">
        <f t="shared" si="18"/>
        <v>0.04</v>
      </c>
      <c r="S130" s="33">
        <f t="shared" si="12"/>
        <v>6664</v>
      </c>
    </row>
    <row r="131" spans="2:19" x14ac:dyDescent="0.25">
      <c r="B131" s="3"/>
      <c r="C131" s="175"/>
      <c r="D131" s="27"/>
      <c r="E131" s="26"/>
      <c r="F131" s="28"/>
      <c r="H131" s="5" t="str">
        <f t="shared" si="19"/>
        <v/>
      </c>
      <c r="I131" s="7" t="str">
        <f t="shared" si="10"/>
        <v/>
      </c>
      <c r="J131" s="8" t="str">
        <f t="shared" si="11"/>
        <v/>
      </c>
      <c r="K131" s="36" t="str">
        <f>IF(L131=0,"",IF(Ijour=0,MIN(DATE(YEAR(DebAmort),MONTH(DebAmort)+(H131-1)*Imois,Jour1),DATE(YEAR(DebAmort),MONTH(DebAmort)+1+(H131-1)*Imois,0)),DATE(YEAR(DebAmort),MONTH(DebAmort),Jour1+(H131-1)*Ijour)))</f>
        <v/>
      </c>
      <c r="L131" s="167">
        <f t="shared" si="13"/>
        <v>0</v>
      </c>
      <c r="M131" s="164">
        <f t="shared" si="14"/>
        <v>0</v>
      </c>
      <c r="N131" s="163">
        <f t="shared" si="15"/>
        <v>0</v>
      </c>
      <c r="O131" s="165">
        <f t="shared" si="16"/>
        <v>0</v>
      </c>
      <c r="P131" s="168">
        <f t="shared" si="17"/>
        <v>0</v>
      </c>
      <c r="Q131" s="1"/>
      <c r="R131" s="34">
        <f t="shared" si="18"/>
        <v>0.04</v>
      </c>
      <c r="S131" s="33">
        <f t="shared" si="12"/>
        <v>6664</v>
      </c>
    </row>
    <row r="132" spans="2:19" x14ac:dyDescent="0.25">
      <c r="B132" s="3"/>
      <c r="C132" s="175"/>
      <c r="D132" s="27"/>
      <c r="E132" s="26"/>
      <c r="F132" s="28"/>
      <c r="H132" s="5" t="str">
        <f t="shared" si="19"/>
        <v/>
      </c>
      <c r="I132" s="7" t="str">
        <f t="shared" si="10"/>
        <v/>
      </c>
      <c r="J132" s="8" t="str">
        <f t="shared" si="11"/>
        <v/>
      </c>
      <c r="K132" s="36" t="str">
        <f>IF(L132=0,"",IF(Ijour=0,MIN(DATE(YEAR(DebAmort),MONTH(DebAmort)+MoisD+(H132-1)*Imois,Jour2),DATE(YEAR(DebAmort),MONTH(DebAmort)+MoisD+1+(H132-1)*Imois,0)),DATE(YEAR(DebAmort),MONTH(DebAmort),Jour1+(H132-1)*Ijour)))</f>
        <v/>
      </c>
      <c r="L132" s="167">
        <f t="shared" si="13"/>
        <v>0</v>
      </c>
      <c r="M132" s="164">
        <f t="shared" si="14"/>
        <v>0</v>
      </c>
      <c r="N132" s="163">
        <f t="shared" si="15"/>
        <v>0</v>
      </c>
      <c r="O132" s="165">
        <f t="shared" si="16"/>
        <v>0</v>
      </c>
      <c r="P132" s="168">
        <f t="shared" si="17"/>
        <v>0</v>
      </c>
      <c r="Q132" s="1"/>
      <c r="R132" s="34">
        <f t="shared" si="18"/>
        <v>0.04</v>
      </c>
      <c r="S132" s="33">
        <f t="shared" si="12"/>
        <v>6664</v>
      </c>
    </row>
    <row r="133" spans="2:19" x14ac:dyDescent="0.25">
      <c r="B133" s="3"/>
      <c r="C133" s="175"/>
      <c r="D133" s="27"/>
      <c r="E133" s="26"/>
      <c r="F133" s="28"/>
      <c r="H133" s="5" t="str">
        <f t="shared" si="19"/>
        <v/>
      </c>
      <c r="I133" s="7" t="str">
        <f t="shared" si="10"/>
        <v/>
      </c>
      <c r="J133" s="8" t="str">
        <f t="shared" si="11"/>
        <v/>
      </c>
      <c r="K133" s="36" t="str">
        <f>IF(L133=0,"",IF(Ijour=0,MIN(DATE(YEAR(DebAmort),MONTH(DebAmort)+(H133-1)*Imois,Jour1),DATE(YEAR(DebAmort),MONTH(DebAmort)+1+(H133-1)*Imois,0)),DATE(YEAR(DebAmort),MONTH(DebAmort),Jour1+(H133-1)*Ijour)))</f>
        <v/>
      </c>
      <c r="L133" s="167">
        <f t="shared" si="13"/>
        <v>0</v>
      </c>
      <c r="M133" s="164">
        <f t="shared" si="14"/>
        <v>0</v>
      </c>
      <c r="N133" s="163">
        <f t="shared" si="15"/>
        <v>0</v>
      </c>
      <c r="O133" s="165">
        <f t="shared" si="16"/>
        <v>0</v>
      </c>
      <c r="P133" s="168">
        <f t="shared" si="17"/>
        <v>0</v>
      </c>
      <c r="Q133" s="1"/>
      <c r="R133" s="34">
        <f t="shared" si="18"/>
        <v>0.04</v>
      </c>
      <c r="S133" s="33">
        <f t="shared" si="12"/>
        <v>6664</v>
      </c>
    </row>
    <row r="134" spans="2:19" x14ac:dyDescent="0.25">
      <c r="B134" s="3"/>
      <c r="C134" s="175"/>
      <c r="D134" s="27"/>
      <c r="E134" s="26"/>
      <c r="F134" s="28"/>
      <c r="H134" s="5" t="str">
        <f t="shared" si="19"/>
        <v/>
      </c>
      <c r="I134" s="7" t="str">
        <f t="shared" si="10"/>
        <v/>
      </c>
      <c r="J134" s="8" t="str">
        <f t="shared" si="11"/>
        <v/>
      </c>
      <c r="K134" s="36" t="str">
        <f>IF(L134=0,"",IF(Ijour=0,MIN(DATE(YEAR(DebAmort),MONTH(DebAmort)+MoisD+(H134-1)*Imois,Jour2),DATE(YEAR(DebAmort),MONTH(DebAmort)+MoisD+1+(H134-1)*Imois,0)),DATE(YEAR(DebAmort),MONTH(DebAmort),Jour1+(H134-1)*Ijour)))</f>
        <v/>
      </c>
      <c r="L134" s="167">
        <f t="shared" si="13"/>
        <v>0</v>
      </c>
      <c r="M134" s="164">
        <f t="shared" si="14"/>
        <v>0</v>
      </c>
      <c r="N134" s="163">
        <f t="shared" si="15"/>
        <v>0</v>
      </c>
      <c r="O134" s="165">
        <f t="shared" si="16"/>
        <v>0</v>
      </c>
      <c r="P134" s="168">
        <f t="shared" si="17"/>
        <v>0</v>
      </c>
      <c r="Q134" s="1"/>
      <c r="R134" s="34">
        <f t="shared" si="18"/>
        <v>0.04</v>
      </c>
      <c r="S134" s="33">
        <f t="shared" si="12"/>
        <v>6664</v>
      </c>
    </row>
    <row r="135" spans="2:19" x14ac:dyDescent="0.25">
      <c r="B135" s="3"/>
      <c r="C135" s="175"/>
      <c r="D135" s="27"/>
      <c r="E135" s="26"/>
      <c r="F135" s="28"/>
      <c r="H135" s="5" t="str">
        <f t="shared" si="19"/>
        <v/>
      </c>
      <c r="I135" s="7" t="str">
        <f t="shared" si="10"/>
        <v/>
      </c>
      <c r="J135" s="8" t="str">
        <f t="shared" si="11"/>
        <v/>
      </c>
      <c r="K135" s="36" t="str">
        <f>IF(L135=0,"",IF(Ijour=0,MIN(DATE(YEAR(DebAmort),MONTH(DebAmort)+(H135-1)*Imois,Jour1),DATE(YEAR(DebAmort),MONTH(DebAmort)+1+(H135-1)*Imois,0)),DATE(YEAR(DebAmort),MONTH(DebAmort),Jour1+(H135-1)*Ijour)))</f>
        <v/>
      </c>
      <c r="L135" s="167">
        <f t="shared" si="13"/>
        <v>0</v>
      </c>
      <c r="M135" s="164">
        <f t="shared" si="14"/>
        <v>0</v>
      </c>
      <c r="N135" s="163">
        <f t="shared" si="15"/>
        <v>0</v>
      </c>
      <c r="O135" s="165">
        <f t="shared" si="16"/>
        <v>0</v>
      </c>
      <c r="P135" s="168">
        <f t="shared" si="17"/>
        <v>0</v>
      </c>
      <c r="Q135" s="1"/>
      <c r="R135" s="34">
        <f t="shared" si="18"/>
        <v>0.04</v>
      </c>
      <c r="S135" s="33">
        <f t="shared" si="12"/>
        <v>6664</v>
      </c>
    </row>
    <row r="136" spans="2:19" x14ac:dyDescent="0.25">
      <c r="B136" s="3"/>
      <c r="C136" s="175"/>
      <c r="D136" s="27"/>
      <c r="E136" s="26"/>
      <c r="F136" s="28"/>
      <c r="H136" s="5" t="str">
        <f t="shared" si="19"/>
        <v/>
      </c>
      <c r="I136" s="7" t="str">
        <f t="shared" si="10"/>
        <v/>
      </c>
      <c r="J136" s="8" t="str">
        <f t="shared" si="11"/>
        <v/>
      </c>
      <c r="K136" s="36" t="str">
        <f>IF(L136=0,"",IF(Ijour=0,MIN(DATE(YEAR(DebAmort),MONTH(DebAmort)+MoisD+(H136-1)*Imois,Jour2),DATE(YEAR(DebAmort),MONTH(DebAmort)+MoisD+1+(H136-1)*Imois,0)),DATE(YEAR(DebAmort),MONTH(DebAmort),Jour1+(H136-1)*Ijour)))</f>
        <v/>
      </c>
      <c r="L136" s="167">
        <f t="shared" si="13"/>
        <v>0</v>
      </c>
      <c r="M136" s="164">
        <f t="shared" si="14"/>
        <v>0</v>
      </c>
      <c r="N136" s="163">
        <f t="shared" si="15"/>
        <v>0</v>
      </c>
      <c r="O136" s="165">
        <f t="shared" si="16"/>
        <v>0</v>
      </c>
      <c r="P136" s="168">
        <f t="shared" si="17"/>
        <v>0</v>
      </c>
      <c r="Q136" s="1"/>
      <c r="R136" s="34">
        <f t="shared" si="18"/>
        <v>0.04</v>
      </c>
      <c r="S136" s="33">
        <f t="shared" si="12"/>
        <v>6664</v>
      </c>
    </row>
    <row r="137" spans="2:19" x14ac:dyDescent="0.25">
      <c r="B137" s="3"/>
      <c r="C137" s="175"/>
      <c r="D137" s="27"/>
      <c r="E137" s="26"/>
      <c r="F137" s="28"/>
      <c r="H137" s="5" t="str">
        <f t="shared" si="19"/>
        <v/>
      </c>
      <c r="I137" s="7" t="str">
        <f t="shared" si="10"/>
        <v/>
      </c>
      <c r="J137" s="8" t="str">
        <f t="shared" si="11"/>
        <v/>
      </c>
      <c r="K137" s="36" t="str">
        <f>IF(L137=0,"",IF(Ijour=0,MIN(DATE(YEAR(DebAmort),MONTH(DebAmort)+(H137-1)*Imois,Jour1),DATE(YEAR(DebAmort),MONTH(DebAmort)+1+(H137-1)*Imois,0)),DATE(YEAR(DebAmort),MONTH(DebAmort),Jour1+(H137-1)*Ijour)))</f>
        <v/>
      </c>
      <c r="L137" s="167">
        <f t="shared" si="13"/>
        <v>0</v>
      </c>
      <c r="M137" s="164">
        <f t="shared" si="14"/>
        <v>0</v>
      </c>
      <c r="N137" s="163">
        <f t="shared" si="15"/>
        <v>0</v>
      </c>
      <c r="O137" s="165">
        <f t="shared" si="16"/>
        <v>0</v>
      </c>
      <c r="P137" s="168">
        <f t="shared" si="17"/>
        <v>0</v>
      </c>
      <c r="Q137" s="1"/>
      <c r="R137" s="34">
        <f t="shared" si="18"/>
        <v>0.04</v>
      </c>
      <c r="S137" s="33">
        <f t="shared" si="12"/>
        <v>6664</v>
      </c>
    </row>
    <row r="138" spans="2:19" x14ac:dyDescent="0.25">
      <c r="B138" s="3"/>
      <c r="C138" s="175"/>
      <c r="D138" s="27"/>
      <c r="E138" s="26"/>
      <c r="F138" s="28"/>
      <c r="H138" s="5" t="str">
        <f t="shared" si="19"/>
        <v/>
      </c>
      <c r="I138" s="7" t="str">
        <f t="shared" si="10"/>
        <v/>
      </c>
      <c r="J138" s="8" t="str">
        <f t="shared" si="11"/>
        <v/>
      </c>
      <c r="K138" s="36" t="str">
        <f>IF(L138=0,"",IF(Ijour=0,MIN(DATE(YEAR(DebAmort),MONTH(DebAmort)+MoisD+(H138-1)*Imois,Jour2),DATE(YEAR(DebAmort),MONTH(DebAmort)+MoisD+1+(H138-1)*Imois,0)),DATE(YEAR(DebAmort),MONTH(DebAmort),Jour1+(H138-1)*Ijour)))</f>
        <v/>
      </c>
      <c r="L138" s="167">
        <f t="shared" si="13"/>
        <v>0</v>
      </c>
      <c r="M138" s="164">
        <f t="shared" si="14"/>
        <v>0</v>
      </c>
      <c r="N138" s="163">
        <f t="shared" si="15"/>
        <v>0</v>
      </c>
      <c r="O138" s="165">
        <f t="shared" si="16"/>
        <v>0</v>
      </c>
      <c r="P138" s="168">
        <f t="shared" si="17"/>
        <v>0</v>
      </c>
      <c r="Q138" s="1"/>
      <c r="R138" s="34">
        <f t="shared" si="18"/>
        <v>0.04</v>
      </c>
      <c r="S138" s="33">
        <f t="shared" si="12"/>
        <v>6664</v>
      </c>
    </row>
    <row r="139" spans="2:19" x14ac:dyDescent="0.25">
      <c r="B139" s="3"/>
      <c r="C139" s="175"/>
      <c r="D139" s="27"/>
      <c r="E139" s="26"/>
      <c r="F139" s="28"/>
      <c r="H139" s="5" t="str">
        <f t="shared" si="19"/>
        <v/>
      </c>
      <c r="I139" s="7" t="str">
        <f t="shared" si="10"/>
        <v/>
      </c>
      <c r="J139" s="8" t="str">
        <f t="shared" si="11"/>
        <v/>
      </c>
      <c r="K139" s="36" t="str">
        <f>IF(L139=0,"",IF(Ijour=0,MIN(DATE(YEAR(DebAmort),MONTH(DebAmort)+(H139-1)*Imois,Jour1),DATE(YEAR(DebAmort),MONTH(DebAmort)+1+(H139-1)*Imois,0)),DATE(YEAR(DebAmort),MONTH(DebAmort),Jour1+(H139-1)*Ijour)))</f>
        <v/>
      </c>
      <c r="L139" s="167">
        <f t="shared" si="13"/>
        <v>0</v>
      </c>
      <c r="M139" s="164">
        <f t="shared" si="14"/>
        <v>0</v>
      </c>
      <c r="N139" s="163">
        <f t="shared" si="15"/>
        <v>0</v>
      </c>
      <c r="O139" s="165">
        <f t="shared" si="16"/>
        <v>0</v>
      </c>
      <c r="P139" s="168">
        <f t="shared" si="17"/>
        <v>0</v>
      </c>
      <c r="Q139" s="1"/>
      <c r="R139" s="34">
        <f t="shared" si="18"/>
        <v>0.04</v>
      </c>
      <c r="S139" s="33">
        <f t="shared" si="12"/>
        <v>6664</v>
      </c>
    </row>
    <row r="140" spans="2:19" x14ac:dyDescent="0.25">
      <c r="B140" s="3"/>
      <c r="C140" s="175"/>
      <c r="D140" s="27"/>
      <c r="E140" s="26"/>
      <c r="F140" s="28"/>
      <c r="H140" s="5" t="str">
        <f t="shared" si="19"/>
        <v/>
      </c>
      <c r="I140" s="7" t="str">
        <f t="shared" si="10"/>
        <v/>
      </c>
      <c r="J140" s="8" t="str">
        <f t="shared" si="11"/>
        <v/>
      </c>
      <c r="K140" s="36" t="str">
        <f>IF(L140=0,"",IF(Ijour=0,MIN(DATE(YEAR(DebAmort),MONTH(DebAmort)+MoisD+(H140-1)*Imois,Jour2),DATE(YEAR(DebAmort),MONTH(DebAmort)+MoisD+1+(H140-1)*Imois,0)),DATE(YEAR(DebAmort),MONTH(DebAmort),Jour1+(H140-1)*Ijour)))</f>
        <v/>
      </c>
      <c r="L140" s="167">
        <f t="shared" si="13"/>
        <v>0</v>
      </c>
      <c r="M140" s="164">
        <f t="shared" si="14"/>
        <v>0</v>
      </c>
      <c r="N140" s="163">
        <f t="shared" si="15"/>
        <v>0</v>
      </c>
      <c r="O140" s="165">
        <f t="shared" si="16"/>
        <v>0</v>
      </c>
      <c r="P140" s="168">
        <f t="shared" si="17"/>
        <v>0</v>
      </c>
      <c r="Q140" s="1"/>
      <c r="R140" s="34">
        <f t="shared" si="18"/>
        <v>0.04</v>
      </c>
      <c r="S140" s="33">
        <f t="shared" si="12"/>
        <v>6664</v>
      </c>
    </row>
    <row r="141" spans="2:19" x14ac:dyDescent="0.25">
      <c r="B141" s="3"/>
      <c r="C141" s="175"/>
      <c r="D141" s="27"/>
      <c r="E141" s="26"/>
      <c r="F141" s="28"/>
      <c r="H141" s="5" t="str">
        <f t="shared" si="19"/>
        <v/>
      </c>
      <c r="I141" s="7" t="str">
        <f t="shared" si="10"/>
        <v/>
      </c>
      <c r="J141" s="8" t="str">
        <f t="shared" si="11"/>
        <v/>
      </c>
      <c r="K141" s="36" t="str">
        <f>IF(L141=0,"",IF(Ijour=0,MIN(DATE(YEAR(DebAmort),MONTH(DebAmort)+(H141-1)*Imois,Jour1),DATE(YEAR(DebAmort),MONTH(DebAmort)+1+(H141-1)*Imois,0)),DATE(YEAR(DebAmort),MONTH(DebAmort),Jour1+(H141-1)*Ijour)))</f>
        <v/>
      </c>
      <c r="L141" s="167">
        <f t="shared" si="13"/>
        <v>0</v>
      </c>
      <c r="M141" s="164">
        <f t="shared" si="14"/>
        <v>0</v>
      </c>
      <c r="N141" s="163">
        <f t="shared" si="15"/>
        <v>0</v>
      </c>
      <c r="O141" s="165">
        <f t="shared" si="16"/>
        <v>0</v>
      </c>
      <c r="P141" s="168">
        <f t="shared" si="17"/>
        <v>0</v>
      </c>
      <c r="Q141" s="1"/>
      <c r="R141" s="34">
        <f t="shared" si="18"/>
        <v>0.04</v>
      </c>
      <c r="S141" s="33">
        <f t="shared" si="12"/>
        <v>6664</v>
      </c>
    </row>
    <row r="142" spans="2:19" x14ac:dyDescent="0.25">
      <c r="B142" s="3"/>
      <c r="C142" s="175"/>
      <c r="D142" s="27"/>
      <c r="E142" s="26"/>
      <c r="F142" s="28"/>
      <c r="H142" s="5" t="str">
        <f t="shared" si="19"/>
        <v/>
      </c>
      <c r="I142" s="7" t="str">
        <f t="shared" si="10"/>
        <v/>
      </c>
      <c r="J142" s="8" t="str">
        <f t="shared" si="11"/>
        <v/>
      </c>
      <c r="K142" s="36" t="str">
        <f>IF(L142=0,"",IF(Ijour=0,MIN(DATE(YEAR(DebAmort),MONTH(DebAmort)+MoisD+(H142-1)*Imois,Jour2),DATE(YEAR(DebAmort),MONTH(DebAmort)+MoisD+1+(H142-1)*Imois,0)),DATE(YEAR(DebAmort),MONTH(DebAmort),Jour1+(H142-1)*Ijour)))</f>
        <v/>
      </c>
      <c r="L142" s="167">
        <f t="shared" si="13"/>
        <v>0</v>
      </c>
      <c r="M142" s="164">
        <f t="shared" si="14"/>
        <v>0</v>
      </c>
      <c r="N142" s="163">
        <f t="shared" si="15"/>
        <v>0</v>
      </c>
      <c r="O142" s="165">
        <f t="shared" si="16"/>
        <v>0</v>
      </c>
      <c r="P142" s="168">
        <f t="shared" si="17"/>
        <v>0</v>
      </c>
      <c r="Q142" s="1"/>
      <c r="R142" s="34">
        <f t="shared" si="18"/>
        <v>0.04</v>
      </c>
      <c r="S142" s="33">
        <f t="shared" si="12"/>
        <v>6664</v>
      </c>
    </row>
    <row r="143" spans="2:19" x14ac:dyDescent="0.25">
      <c r="B143" s="3"/>
      <c r="C143" s="175"/>
      <c r="D143" s="27"/>
      <c r="E143" s="26"/>
      <c r="F143" s="28"/>
      <c r="H143" s="5" t="str">
        <f t="shared" si="19"/>
        <v/>
      </c>
      <c r="I143" s="7" t="str">
        <f t="shared" ref="I143:I206" si="20">IF(L143&gt;0,NbEch+Différé+1-H143,"")</f>
        <v/>
      </c>
      <c r="J143" s="8" t="str">
        <f t="shared" ref="J143:J206" si="21">IF(ISNUMBER(K143),YEAR(K143),"")</f>
        <v/>
      </c>
      <c r="K143" s="36" t="str">
        <f>IF(L143=0,"",IF(Ijour=0,MIN(DATE(YEAR(DebAmort),MONTH(DebAmort)+(H143-1)*Imois,Jour1),DATE(YEAR(DebAmort),MONTH(DebAmort)+1+(H143-1)*Imois,0)),DATE(YEAR(DebAmort),MONTH(DebAmort),Jour1+(H143-1)*Ijour)))</f>
        <v/>
      </c>
      <c r="L143" s="167">
        <f t="shared" si="13"/>
        <v>0</v>
      </c>
      <c r="M143" s="164">
        <f t="shared" si="14"/>
        <v>0</v>
      </c>
      <c r="N143" s="163">
        <f t="shared" si="15"/>
        <v>0</v>
      </c>
      <c r="O143" s="165">
        <f t="shared" si="16"/>
        <v>0</v>
      </c>
      <c r="P143" s="168">
        <f t="shared" si="17"/>
        <v>0</v>
      </c>
      <c r="Q143" s="1"/>
      <c r="R143" s="34">
        <f t="shared" si="18"/>
        <v>0.04</v>
      </c>
      <c r="S143" s="33">
        <f t="shared" si="12"/>
        <v>6664</v>
      </c>
    </row>
    <row r="144" spans="2:19" x14ac:dyDescent="0.25">
      <c r="B144" s="3"/>
      <c r="C144" s="175"/>
      <c r="D144" s="27"/>
      <c r="E144" s="26"/>
      <c r="F144" s="28"/>
      <c r="H144" s="5" t="str">
        <f t="shared" si="19"/>
        <v/>
      </c>
      <c r="I144" s="7" t="str">
        <f t="shared" si="20"/>
        <v/>
      </c>
      <c r="J144" s="8" t="str">
        <f t="shared" si="21"/>
        <v/>
      </c>
      <c r="K144" s="36" t="str">
        <f>IF(L144=0,"",IF(Ijour=0,MIN(DATE(YEAR(DebAmort),MONTH(DebAmort)+MoisD+(H144-1)*Imois,Jour2),DATE(YEAR(DebAmort),MONTH(DebAmort)+MoisD+1+(H144-1)*Imois,0)),DATE(YEAR(DebAmort),MONTH(DebAmort),Jour1+(H144-1)*Ijour)))</f>
        <v/>
      </c>
      <c r="L144" s="167">
        <f t="shared" si="13"/>
        <v>0</v>
      </c>
      <c r="M144" s="164">
        <f t="shared" si="14"/>
        <v>0</v>
      </c>
      <c r="N144" s="163">
        <f t="shared" si="15"/>
        <v>0</v>
      </c>
      <c r="O144" s="165">
        <f t="shared" si="16"/>
        <v>0</v>
      </c>
      <c r="P144" s="168">
        <f t="shared" si="17"/>
        <v>0</v>
      </c>
      <c r="Q144" s="1"/>
      <c r="R144" s="34">
        <f t="shared" si="18"/>
        <v>0.04</v>
      </c>
      <c r="S144" s="33">
        <f t="shared" ref="S144:S207" si="22">IF(E144&gt;0,E144,IF(D144&gt;0,IF(AND(EchFIXE,R144&gt;0),ROUND((L144-C144)*R144/(1-((1+R144)^-D144)),NbDeci),ROUND(L144/D144,NbDeci)),S143))</f>
        <v>6664</v>
      </c>
    </row>
    <row r="145" spans="2:19" x14ac:dyDescent="0.25">
      <c r="B145" s="3"/>
      <c r="C145" s="175"/>
      <c r="D145" s="27"/>
      <c r="E145" s="26"/>
      <c r="F145" s="28"/>
      <c r="H145" s="5" t="str">
        <f t="shared" si="19"/>
        <v/>
      </c>
      <c r="I145" s="7" t="str">
        <f t="shared" si="20"/>
        <v/>
      </c>
      <c r="J145" s="8" t="str">
        <f t="shared" si="21"/>
        <v/>
      </c>
      <c r="K145" s="36" t="str">
        <f>IF(L145=0,"",IF(Ijour=0,MIN(DATE(YEAR(DebAmort),MONTH(DebAmort)+(H145-1)*Imois,Jour1),DATE(YEAR(DebAmort),MONTH(DebAmort)+1+(H145-1)*Imois,0)),DATE(YEAR(DebAmort),MONTH(DebAmort),Jour1+(H145-1)*Ijour)))</f>
        <v/>
      </c>
      <c r="L145" s="167">
        <f t="shared" si="13"/>
        <v>0</v>
      </c>
      <c r="M145" s="164">
        <f t="shared" si="14"/>
        <v>0</v>
      </c>
      <c r="N145" s="163">
        <f t="shared" si="15"/>
        <v>0</v>
      </c>
      <c r="O145" s="165">
        <f t="shared" si="16"/>
        <v>0</v>
      </c>
      <c r="P145" s="168">
        <f t="shared" si="17"/>
        <v>0</v>
      </c>
      <c r="Q145" s="1"/>
      <c r="R145" s="34">
        <f t="shared" si="18"/>
        <v>0.04</v>
      </c>
      <c r="S145" s="33">
        <f t="shared" si="22"/>
        <v>6664</v>
      </c>
    </row>
    <row r="146" spans="2:19" x14ac:dyDescent="0.25">
      <c r="B146" s="3"/>
      <c r="C146" s="175"/>
      <c r="D146" s="27"/>
      <c r="E146" s="26"/>
      <c r="F146" s="28"/>
      <c r="H146" s="5" t="str">
        <f t="shared" si="19"/>
        <v/>
      </c>
      <c r="I146" s="7" t="str">
        <f t="shared" si="20"/>
        <v/>
      </c>
      <c r="J146" s="8" t="str">
        <f t="shared" si="21"/>
        <v/>
      </c>
      <c r="K146" s="36" t="str">
        <f>IF(L146=0,"",IF(Ijour=0,MIN(DATE(YEAR(DebAmort),MONTH(DebAmort)+MoisD+(H146-1)*Imois,Jour2),DATE(YEAR(DebAmort),MONTH(DebAmort)+MoisD+1+(H146-1)*Imois,0)),DATE(YEAR(DebAmort),MONTH(DebAmort),Jour1+(H146-1)*Ijour)))</f>
        <v/>
      </c>
      <c r="L146" s="167">
        <f t="shared" ref="L146:L209" si="23">L145-N145</f>
        <v>0</v>
      </c>
      <c r="M146" s="164">
        <f t="shared" ref="M146:M209" si="24">IF(H146&lt;=NoEchMaxi,ROUND(L146*R146,NbDeci),0)</f>
        <v>0</v>
      </c>
      <c r="N146" s="163">
        <f t="shared" ref="N146:N209" si="25">IF(OR(H146&lt;=Différé,H146&gt;NoEchMaxi),IF(DiffTotal,-M146,0),IF(H146&gt;=NoEchRemb,L146,IF(S146-(M146*EchFIXE)&gt;L146-2,L146,S146-(M146*EchFIXE))))+C146</f>
        <v>0</v>
      </c>
      <c r="O146" s="165">
        <f t="shared" ref="O146:O209" si="26">IF(OR(L146=0,H146&gt;NoEchMaxi),0,ROUND(FraisF+FraisV*L146,NbDeci))+F146</f>
        <v>0</v>
      </c>
      <c r="P146" s="168">
        <f t="shared" ref="P146:P209" si="27">SUM(M146:O146)</f>
        <v>0</v>
      </c>
      <c r="Q146" s="1"/>
      <c r="R146" s="34">
        <f t="shared" ref="R146:R209" si="28">IF(B146&gt;0,IF(TauxActuariel,((B146+1)^(1/NbEchAn))-1,B146/NbEchAn),R145)</f>
        <v>0.04</v>
      </c>
      <c r="S146" s="33">
        <f t="shared" si="22"/>
        <v>6664</v>
      </c>
    </row>
    <row r="147" spans="2:19" x14ac:dyDescent="0.25">
      <c r="B147" s="3"/>
      <c r="C147" s="175"/>
      <c r="D147" s="27"/>
      <c r="E147" s="26"/>
      <c r="F147" s="28"/>
      <c r="H147" s="5" t="str">
        <f t="shared" ref="H147:H210" si="29">IF(L147=0,"",H146+1)</f>
        <v/>
      </c>
      <c r="I147" s="7" t="str">
        <f t="shared" si="20"/>
        <v/>
      </c>
      <c r="J147" s="8" t="str">
        <f t="shared" si="21"/>
        <v/>
      </c>
      <c r="K147" s="36" t="str">
        <f>IF(L147=0,"",IF(Ijour=0,MIN(DATE(YEAR(DebAmort),MONTH(DebAmort)+(H147-1)*Imois,Jour1),DATE(YEAR(DebAmort),MONTH(DebAmort)+1+(H147-1)*Imois,0)),DATE(YEAR(DebAmort),MONTH(DebAmort),Jour1+(H147-1)*Ijour)))</f>
        <v/>
      </c>
      <c r="L147" s="167">
        <f t="shared" si="23"/>
        <v>0</v>
      </c>
      <c r="M147" s="164">
        <f t="shared" si="24"/>
        <v>0</v>
      </c>
      <c r="N147" s="163">
        <f t="shared" si="25"/>
        <v>0</v>
      </c>
      <c r="O147" s="165">
        <f t="shared" si="26"/>
        <v>0</v>
      </c>
      <c r="P147" s="168">
        <f t="shared" si="27"/>
        <v>0</v>
      </c>
      <c r="Q147" s="1"/>
      <c r="R147" s="34">
        <f t="shared" si="28"/>
        <v>0.04</v>
      </c>
      <c r="S147" s="33">
        <f t="shared" si="22"/>
        <v>6664</v>
      </c>
    </row>
    <row r="148" spans="2:19" x14ac:dyDescent="0.25">
      <c r="B148" s="3"/>
      <c r="C148" s="175"/>
      <c r="D148" s="27"/>
      <c r="E148" s="26"/>
      <c r="F148" s="28"/>
      <c r="H148" s="5" t="str">
        <f t="shared" si="29"/>
        <v/>
      </c>
      <c r="I148" s="7" t="str">
        <f t="shared" si="20"/>
        <v/>
      </c>
      <c r="J148" s="8" t="str">
        <f t="shared" si="21"/>
        <v/>
      </c>
      <c r="K148" s="36" t="str">
        <f>IF(L148=0,"",IF(Ijour=0,MIN(DATE(YEAR(DebAmort),MONTH(DebAmort)+MoisD+(H148-1)*Imois,Jour2),DATE(YEAR(DebAmort),MONTH(DebAmort)+MoisD+1+(H148-1)*Imois,0)),DATE(YEAR(DebAmort),MONTH(DebAmort),Jour1+(H148-1)*Ijour)))</f>
        <v/>
      </c>
      <c r="L148" s="167">
        <f t="shared" si="23"/>
        <v>0</v>
      </c>
      <c r="M148" s="164">
        <f t="shared" si="24"/>
        <v>0</v>
      </c>
      <c r="N148" s="163">
        <f t="shared" si="25"/>
        <v>0</v>
      </c>
      <c r="O148" s="165">
        <f t="shared" si="26"/>
        <v>0</v>
      </c>
      <c r="P148" s="168">
        <f t="shared" si="27"/>
        <v>0</v>
      </c>
      <c r="Q148" s="1"/>
      <c r="R148" s="34">
        <f t="shared" si="28"/>
        <v>0.04</v>
      </c>
      <c r="S148" s="33">
        <f t="shared" si="22"/>
        <v>6664</v>
      </c>
    </row>
    <row r="149" spans="2:19" x14ac:dyDescent="0.25">
      <c r="B149" s="3"/>
      <c r="C149" s="175"/>
      <c r="D149" s="27"/>
      <c r="E149" s="26"/>
      <c r="F149" s="28"/>
      <c r="H149" s="5" t="str">
        <f t="shared" si="29"/>
        <v/>
      </c>
      <c r="I149" s="7" t="str">
        <f t="shared" si="20"/>
        <v/>
      </c>
      <c r="J149" s="8" t="str">
        <f t="shared" si="21"/>
        <v/>
      </c>
      <c r="K149" s="36" t="str">
        <f>IF(L149=0,"",IF(Ijour=0,MIN(DATE(YEAR(DebAmort),MONTH(DebAmort)+(H149-1)*Imois,Jour1),DATE(YEAR(DebAmort),MONTH(DebAmort)+1+(H149-1)*Imois,0)),DATE(YEAR(DebAmort),MONTH(DebAmort),Jour1+(H149-1)*Ijour)))</f>
        <v/>
      </c>
      <c r="L149" s="167">
        <f t="shared" si="23"/>
        <v>0</v>
      </c>
      <c r="M149" s="164">
        <f t="shared" si="24"/>
        <v>0</v>
      </c>
      <c r="N149" s="163">
        <f t="shared" si="25"/>
        <v>0</v>
      </c>
      <c r="O149" s="165">
        <f t="shared" si="26"/>
        <v>0</v>
      </c>
      <c r="P149" s="168">
        <f t="shared" si="27"/>
        <v>0</v>
      </c>
      <c r="Q149" s="1"/>
      <c r="R149" s="34">
        <f t="shared" si="28"/>
        <v>0.04</v>
      </c>
      <c r="S149" s="33">
        <f t="shared" si="22"/>
        <v>6664</v>
      </c>
    </row>
    <row r="150" spans="2:19" x14ac:dyDescent="0.25">
      <c r="B150" s="3"/>
      <c r="C150" s="175"/>
      <c r="D150" s="27"/>
      <c r="E150" s="26"/>
      <c r="F150" s="28"/>
      <c r="H150" s="5" t="str">
        <f t="shared" si="29"/>
        <v/>
      </c>
      <c r="I150" s="7" t="str">
        <f t="shared" si="20"/>
        <v/>
      </c>
      <c r="J150" s="8" t="str">
        <f t="shared" si="21"/>
        <v/>
      </c>
      <c r="K150" s="36" t="str">
        <f>IF(L150=0,"",IF(Ijour=0,MIN(DATE(YEAR(DebAmort),MONTH(DebAmort)+MoisD+(H150-1)*Imois,Jour2),DATE(YEAR(DebAmort),MONTH(DebAmort)+MoisD+1+(H150-1)*Imois,0)),DATE(YEAR(DebAmort),MONTH(DebAmort),Jour1+(H150-1)*Ijour)))</f>
        <v/>
      </c>
      <c r="L150" s="167">
        <f t="shared" si="23"/>
        <v>0</v>
      </c>
      <c r="M150" s="164">
        <f t="shared" si="24"/>
        <v>0</v>
      </c>
      <c r="N150" s="163">
        <f t="shared" si="25"/>
        <v>0</v>
      </c>
      <c r="O150" s="165">
        <f t="shared" si="26"/>
        <v>0</v>
      </c>
      <c r="P150" s="168">
        <f t="shared" si="27"/>
        <v>0</v>
      </c>
      <c r="Q150" s="1"/>
      <c r="R150" s="34">
        <f t="shared" si="28"/>
        <v>0.04</v>
      </c>
      <c r="S150" s="33">
        <f t="shared" si="22"/>
        <v>6664</v>
      </c>
    </row>
    <row r="151" spans="2:19" x14ac:dyDescent="0.25">
      <c r="B151" s="3"/>
      <c r="C151" s="175"/>
      <c r="D151" s="27"/>
      <c r="E151" s="26"/>
      <c r="F151" s="28"/>
      <c r="H151" s="5" t="str">
        <f t="shared" si="29"/>
        <v/>
      </c>
      <c r="I151" s="7" t="str">
        <f t="shared" si="20"/>
        <v/>
      </c>
      <c r="J151" s="8" t="str">
        <f t="shared" si="21"/>
        <v/>
      </c>
      <c r="K151" s="36" t="str">
        <f>IF(L151=0,"",IF(Ijour=0,MIN(DATE(YEAR(DebAmort),MONTH(DebAmort)+(H151-1)*Imois,Jour1),DATE(YEAR(DebAmort),MONTH(DebAmort)+1+(H151-1)*Imois,0)),DATE(YEAR(DebAmort),MONTH(DebAmort),Jour1+(H151-1)*Ijour)))</f>
        <v/>
      </c>
      <c r="L151" s="167">
        <f t="shared" si="23"/>
        <v>0</v>
      </c>
      <c r="M151" s="164">
        <f t="shared" si="24"/>
        <v>0</v>
      </c>
      <c r="N151" s="163">
        <f t="shared" si="25"/>
        <v>0</v>
      </c>
      <c r="O151" s="165">
        <f t="shared" si="26"/>
        <v>0</v>
      </c>
      <c r="P151" s="168">
        <f t="shared" si="27"/>
        <v>0</v>
      </c>
      <c r="Q151" s="1"/>
      <c r="R151" s="34">
        <f t="shared" si="28"/>
        <v>0.04</v>
      </c>
      <c r="S151" s="33">
        <f t="shared" si="22"/>
        <v>6664</v>
      </c>
    </row>
    <row r="152" spans="2:19" x14ac:dyDescent="0.25">
      <c r="B152" s="3"/>
      <c r="C152" s="175"/>
      <c r="D152" s="27"/>
      <c r="E152" s="26"/>
      <c r="F152" s="28"/>
      <c r="H152" s="5" t="str">
        <f t="shared" si="29"/>
        <v/>
      </c>
      <c r="I152" s="7" t="str">
        <f t="shared" si="20"/>
        <v/>
      </c>
      <c r="J152" s="8" t="str">
        <f t="shared" si="21"/>
        <v/>
      </c>
      <c r="K152" s="36" t="str">
        <f>IF(L152=0,"",IF(Ijour=0,MIN(DATE(YEAR(DebAmort),MONTH(DebAmort)+MoisD+(H152-1)*Imois,Jour2),DATE(YEAR(DebAmort),MONTH(DebAmort)+MoisD+1+(H152-1)*Imois,0)),DATE(YEAR(DebAmort),MONTH(DebAmort),Jour1+(H152-1)*Ijour)))</f>
        <v/>
      </c>
      <c r="L152" s="167">
        <f t="shared" si="23"/>
        <v>0</v>
      </c>
      <c r="M152" s="164">
        <f t="shared" si="24"/>
        <v>0</v>
      </c>
      <c r="N152" s="163">
        <f t="shared" si="25"/>
        <v>0</v>
      </c>
      <c r="O152" s="165">
        <f t="shared" si="26"/>
        <v>0</v>
      </c>
      <c r="P152" s="168">
        <f t="shared" si="27"/>
        <v>0</v>
      </c>
      <c r="Q152" s="1"/>
      <c r="R152" s="34">
        <f t="shared" si="28"/>
        <v>0.04</v>
      </c>
      <c r="S152" s="33">
        <f t="shared" si="22"/>
        <v>6664</v>
      </c>
    </row>
    <row r="153" spans="2:19" x14ac:dyDescent="0.25">
      <c r="B153" s="3"/>
      <c r="C153" s="175"/>
      <c r="D153" s="27"/>
      <c r="E153" s="26"/>
      <c r="F153" s="28"/>
      <c r="H153" s="5" t="str">
        <f t="shared" si="29"/>
        <v/>
      </c>
      <c r="I153" s="7" t="str">
        <f t="shared" si="20"/>
        <v/>
      </c>
      <c r="J153" s="8" t="str">
        <f t="shared" si="21"/>
        <v/>
      </c>
      <c r="K153" s="36" t="str">
        <f>IF(L153=0,"",IF(Ijour=0,MIN(DATE(YEAR(DebAmort),MONTH(DebAmort)+(H153-1)*Imois,Jour1),DATE(YEAR(DebAmort),MONTH(DebAmort)+1+(H153-1)*Imois,0)),DATE(YEAR(DebAmort),MONTH(DebAmort),Jour1+(H153-1)*Ijour)))</f>
        <v/>
      </c>
      <c r="L153" s="167">
        <f t="shared" si="23"/>
        <v>0</v>
      </c>
      <c r="M153" s="164">
        <f t="shared" si="24"/>
        <v>0</v>
      </c>
      <c r="N153" s="163">
        <f t="shared" si="25"/>
        <v>0</v>
      </c>
      <c r="O153" s="165">
        <f t="shared" si="26"/>
        <v>0</v>
      </c>
      <c r="P153" s="168">
        <f t="shared" si="27"/>
        <v>0</v>
      </c>
      <c r="Q153" s="1"/>
      <c r="R153" s="34">
        <f t="shared" si="28"/>
        <v>0.04</v>
      </c>
      <c r="S153" s="33">
        <f t="shared" si="22"/>
        <v>6664</v>
      </c>
    </row>
    <row r="154" spans="2:19" x14ac:dyDescent="0.25">
      <c r="B154" s="3"/>
      <c r="C154" s="175"/>
      <c r="D154" s="27"/>
      <c r="E154" s="26"/>
      <c r="F154" s="28"/>
      <c r="H154" s="5" t="str">
        <f t="shared" si="29"/>
        <v/>
      </c>
      <c r="I154" s="7" t="str">
        <f t="shared" si="20"/>
        <v/>
      </c>
      <c r="J154" s="8" t="str">
        <f t="shared" si="21"/>
        <v/>
      </c>
      <c r="K154" s="36" t="str">
        <f>IF(L154=0,"",IF(Ijour=0,MIN(DATE(YEAR(DebAmort),MONTH(DebAmort)+MoisD+(H154-1)*Imois,Jour2),DATE(YEAR(DebAmort),MONTH(DebAmort)+MoisD+1+(H154-1)*Imois,0)),DATE(YEAR(DebAmort),MONTH(DebAmort),Jour1+(H154-1)*Ijour)))</f>
        <v/>
      </c>
      <c r="L154" s="167">
        <f t="shared" si="23"/>
        <v>0</v>
      </c>
      <c r="M154" s="164">
        <f t="shared" si="24"/>
        <v>0</v>
      </c>
      <c r="N154" s="163">
        <f t="shared" si="25"/>
        <v>0</v>
      </c>
      <c r="O154" s="165">
        <f t="shared" si="26"/>
        <v>0</v>
      </c>
      <c r="P154" s="168">
        <f t="shared" si="27"/>
        <v>0</v>
      </c>
      <c r="Q154" s="1"/>
      <c r="R154" s="34">
        <f t="shared" si="28"/>
        <v>0.04</v>
      </c>
      <c r="S154" s="33">
        <f t="shared" si="22"/>
        <v>6664</v>
      </c>
    </row>
    <row r="155" spans="2:19" x14ac:dyDescent="0.25">
      <c r="B155" s="3"/>
      <c r="C155" s="175"/>
      <c r="D155" s="27"/>
      <c r="E155" s="26"/>
      <c r="F155" s="28"/>
      <c r="H155" s="5" t="str">
        <f t="shared" si="29"/>
        <v/>
      </c>
      <c r="I155" s="7" t="str">
        <f t="shared" si="20"/>
        <v/>
      </c>
      <c r="J155" s="8" t="str">
        <f t="shared" si="21"/>
        <v/>
      </c>
      <c r="K155" s="36" t="str">
        <f>IF(L155=0,"",IF(Ijour=0,MIN(DATE(YEAR(DebAmort),MONTH(DebAmort)+(H155-1)*Imois,Jour1),DATE(YEAR(DebAmort),MONTH(DebAmort)+1+(H155-1)*Imois,0)),DATE(YEAR(DebAmort),MONTH(DebAmort),Jour1+(H155-1)*Ijour)))</f>
        <v/>
      </c>
      <c r="L155" s="167">
        <f t="shared" si="23"/>
        <v>0</v>
      </c>
      <c r="M155" s="164">
        <f t="shared" si="24"/>
        <v>0</v>
      </c>
      <c r="N155" s="163">
        <f t="shared" si="25"/>
        <v>0</v>
      </c>
      <c r="O155" s="165">
        <f t="shared" si="26"/>
        <v>0</v>
      </c>
      <c r="P155" s="168">
        <f t="shared" si="27"/>
        <v>0</v>
      </c>
      <c r="Q155" s="1"/>
      <c r="R155" s="34">
        <f t="shared" si="28"/>
        <v>0.04</v>
      </c>
      <c r="S155" s="33">
        <f t="shared" si="22"/>
        <v>6664</v>
      </c>
    </row>
    <row r="156" spans="2:19" x14ac:dyDescent="0.25">
      <c r="B156" s="3"/>
      <c r="C156" s="175"/>
      <c r="D156" s="27"/>
      <c r="E156" s="26"/>
      <c r="F156" s="28"/>
      <c r="H156" s="5" t="str">
        <f t="shared" si="29"/>
        <v/>
      </c>
      <c r="I156" s="7" t="str">
        <f t="shared" si="20"/>
        <v/>
      </c>
      <c r="J156" s="8" t="str">
        <f t="shared" si="21"/>
        <v/>
      </c>
      <c r="K156" s="36" t="str">
        <f>IF(L156=0,"",IF(Ijour=0,MIN(DATE(YEAR(DebAmort),MONTH(DebAmort)+MoisD+(H156-1)*Imois,Jour2),DATE(YEAR(DebAmort),MONTH(DebAmort)+MoisD+1+(H156-1)*Imois,0)),DATE(YEAR(DebAmort),MONTH(DebAmort),Jour1+(H156-1)*Ijour)))</f>
        <v/>
      </c>
      <c r="L156" s="167">
        <f t="shared" si="23"/>
        <v>0</v>
      </c>
      <c r="M156" s="164">
        <f t="shared" si="24"/>
        <v>0</v>
      </c>
      <c r="N156" s="163">
        <f t="shared" si="25"/>
        <v>0</v>
      </c>
      <c r="O156" s="165">
        <f t="shared" si="26"/>
        <v>0</v>
      </c>
      <c r="P156" s="168">
        <f t="shared" si="27"/>
        <v>0</v>
      </c>
      <c r="Q156" s="1"/>
      <c r="R156" s="34">
        <f t="shared" si="28"/>
        <v>0.04</v>
      </c>
      <c r="S156" s="33">
        <f t="shared" si="22"/>
        <v>6664</v>
      </c>
    </row>
    <row r="157" spans="2:19" x14ac:dyDescent="0.25">
      <c r="B157" s="3"/>
      <c r="C157" s="175"/>
      <c r="D157" s="27"/>
      <c r="E157" s="26"/>
      <c r="F157" s="28"/>
      <c r="H157" s="5" t="str">
        <f t="shared" si="29"/>
        <v/>
      </c>
      <c r="I157" s="7" t="str">
        <f t="shared" si="20"/>
        <v/>
      </c>
      <c r="J157" s="8" t="str">
        <f t="shared" si="21"/>
        <v/>
      </c>
      <c r="K157" s="36" t="str">
        <f>IF(L157=0,"",IF(Ijour=0,MIN(DATE(YEAR(DebAmort),MONTH(DebAmort)+(H157-1)*Imois,Jour1),DATE(YEAR(DebAmort),MONTH(DebAmort)+1+(H157-1)*Imois,0)),DATE(YEAR(DebAmort),MONTH(DebAmort),Jour1+(H157-1)*Ijour)))</f>
        <v/>
      </c>
      <c r="L157" s="167">
        <f t="shared" si="23"/>
        <v>0</v>
      </c>
      <c r="M157" s="164">
        <f t="shared" si="24"/>
        <v>0</v>
      </c>
      <c r="N157" s="163">
        <f t="shared" si="25"/>
        <v>0</v>
      </c>
      <c r="O157" s="165">
        <f t="shared" si="26"/>
        <v>0</v>
      </c>
      <c r="P157" s="168">
        <f t="shared" si="27"/>
        <v>0</v>
      </c>
      <c r="Q157" s="1"/>
      <c r="R157" s="34">
        <f t="shared" si="28"/>
        <v>0.04</v>
      </c>
      <c r="S157" s="33">
        <f t="shared" si="22"/>
        <v>6664</v>
      </c>
    </row>
    <row r="158" spans="2:19" x14ac:dyDescent="0.25">
      <c r="B158" s="3"/>
      <c r="C158" s="175"/>
      <c r="D158" s="27"/>
      <c r="E158" s="26"/>
      <c r="F158" s="28"/>
      <c r="H158" s="5" t="str">
        <f t="shared" si="29"/>
        <v/>
      </c>
      <c r="I158" s="7" t="str">
        <f t="shared" si="20"/>
        <v/>
      </c>
      <c r="J158" s="8" t="str">
        <f t="shared" si="21"/>
        <v/>
      </c>
      <c r="K158" s="36" t="str">
        <f>IF(L158=0,"",IF(Ijour=0,MIN(DATE(YEAR(DebAmort),MONTH(DebAmort)+MoisD+(H158-1)*Imois,Jour2),DATE(YEAR(DebAmort),MONTH(DebAmort)+MoisD+1+(H158-1)*Imois,0)),DATE(YEAR(DebAmort),MONTH(DebAmort),Jour1+(H158-1)*Ijour)))</f>
        <v/>
      </c>
      <c r="L158" s="167">
        <f t="shared" si="23"/>
        <v>0</v>
      </c>
      <c r="M158" s="164">
        <f t="shared" si="24"/>
        <v>0</v>
      </c>
      <c r="N158" s="163">
        <f t="shared" si="25"/>
        <v>0</v>
      </c>
      <c r="O158" s="165">
        <f t="shared" si="26"/>
        <v>0</v>
      </c>
      <c r="P158" s="168">
        <f t="shared" si="27"/>
        <v>0</v>
      </c>
      <c r="Q158" s="1"/>
      <c r="R158" s="34">
        <f t="shared" si="28"/>
        <v>0.04</v>
      </c>
      <c r="S158" s="33">
        <f t="shared" si="22"/>
        <v>6664</v>
      </c>
    </row>
    <row r="159" spans="2:19" x14ac:dyDescent="0.25">
      <c r="B159" s="3"/>
      <c r="C159" s="175"/>
      <c r="D159" s="27"/>
      <c r="E159" s="26"/>
      <c r="F159" s="28"/>
      <c r="H159" s="5" t="str">
        <f t="shared" si="29"/>
        <v/>
      </c>
      <c r="I159" s="7" t="str">
        <f t="shared" si="20"/>
        <v/>
      </c>
      <c r="J159" s="8" t="str">
        <f t="shared" si="21"/>
        <v/>
      </c>
      <c r="K159" s="36" t="str">
        <f>IF(L159=0,"",IF(Ijour=0,MIN(DATE(YEAR(DebAmort),MONTH(DebAmort)+(H159-1)*Imois,Jour1),DATE(YEAR(DebAmort),MONTH(DebAmort)+1+(H159-1)*Imois,0)),DATE(YEAR(DebAmort),MONTH(DebAmort),Jour1+(H159-1)*Ijour)))</f>
        <v/>
      </c>
      <c r="L159" s="167">
        <f t="shared" si="23"/>
        <v>0</v>
      </c>
      <c r="M159" s="164">
        <f t="shared" si="24"/>
        <v>0</v>
      </c>
      <c r="N159" s="163">
        <f t="shared" si="25"/>
        <v>0</v>
      </c>
      <c r="O159" s="165">
        <f t="shared" si="26"/>
        <v>0</v>
      </c>
      <c r="P159" s="168">
        <f t="shared" si="27"/>
        <v>0</v>
      </c>
      <c r="Q159" s="1"/>
      <c r="R159" s="34">
        <f t="shared" si="28"/>
        <v>0.04</v>
      </c>
      <c r="S159" s="33">
        <f t="shared" si="22"/>
        <v>6664</v>
      </c>
    </row>
    <row r="160" spans="2:19" x14ac:dyDescent="0.25">
      <c r="B160" s="3"/>
      <c r="C160" s="175"/>
      <c r="D160" s="27"/>
      <c r="E160" s="26"/>
      <c r="F160" s="28"/>
      <c r="H160" s="5" t="str">
        <f t="shared" si="29"/>
        <v/>
      </c>
      <c r="I160" s="7" t="str">
        <f t="shared" si="20"/>
        <v/>
      </c>
      <c r="J160" s="8" t="str">
        <f t="shared" si="21"/>
        <v/>
      </c>
      <c r="K160" s="36" t="str">
        <f>IF(L160=0,"",IF(Ijour=0,MIN(DATE(YEAR(DebAmort),MONTH(DebAmort)+MoisD+(H160-1)*Imois,Jour2),DATE(YEAR(DebAmort),MONTH(DebAmort)+MoisD+1+(H160-1)*Imois,0)),DATE(YEAR(DebAmort),MONTH(DebAmort),Jour1+(H160-1)*Ijour)))</f>
        <v/>
      </c>
      <c r="L160" s="167">
        <f t="shared" si="23"/>
        <v>0</v>
      </c>
      <c r="M160" s="164">
        <f t="shared" si="24"/>
        <v>0</v>
      </c>
      <c r="N160" s="163">
        <f t="shared" si="25"/>
        <v>0</v>
      </c>
      <c r="O160" s="165">
        <f t="shared" si="26"/>
        <v>0</v>
      </c>
      <c r="P160" s="168">
        <f t="shared" si="27"/>
        <v>0</v>
      </c>
      <c r="Q160" s="1"/>
      <c r="R160" s="34">
        <f t="shared" si="28"/>
        <v>0.04</v>
      </c>
      <c r="S160" s="33">
        <f t="shared" si="22"/>
        <v>6664</v>
      </c>
    </row>
    <row r="161" spans="2:19" x14ac:dyDescent="0.25">
      <c r="B161" s="3"/>
      <c r="C161" s="175"/>
      <c r="D161" s="27"/>
      <c r="E161" s="26"/>
      <c r="F161" s="28"/>
      <c r="H161" s="5" t="str">
        <f t="shared" si="29"/>
        <v/>
      </c>
      <c r="I161" s="7" t="str">
        <f t="shared" si="20"/>
        <v/>
      </c>
      <c r="J161" s="8" t="str">
        <f t="shared" si="21"/>
        <v/>
      </c>
      <c r="K161" s="36" t="str">
        <f>IF(L161=0,"",IF(Ijour=0,MIN(DATE(YEAR(DebAmort),MONTH(DebAmort)+(H161-1)*Imois,Jour1),DATE(YEAR(DebAmort),MONTH(DebAmort)+1+(H161-1)*Imois,0)),DATE(YEAR(DebAmort),MONTH(DebAmort),Jour1+(H161-1)*Ijour)))</f>
        <v/>
      </c>
      <c r="L161" s="167">
        <f t="shared" si="23"/>
        <v>0</v>
      </c>
      <c r="M161" s="164">
        <f t="shared" si="24"/>
        <v>0</v>
      </c>
      <c r="N161" s="163">
        <f t="shared" si="25"/>
        <v>0</v>
      </c>
      <c r="O161" s="165">
        <f t="shared" si="26"/>
        <v>0</v>
      </c>
      <c r="P161" s="168">
        <f t="shared" si="27"/>
        <v>0</v>
      </c>
      <c r="Q161" s="1"/>
      <c r="R161" s="34">
        <f t="shared" si="28"/>
        <v>0.04</v>
      </c>
      <c r="S161" s="33">
        <f t="shared" si="22"/>
        <v>6664</v>
      </c>
    </row>
    <row r="162" spans="2:19" x14ac:dyDescent="0.25">
      <c r="B162" s="3"/>
      <c r="C162" s="175"/>
      <c r="D162" s="27"/>
      <c r="E162" s="26"/>
      <c r="F162" s="28"/>
      <c r="H162" s="5" t="str">
        <f t="shared" si="29"/>
        <v/>
      </c>
      <c r="I162" s="7" t="str">
        <f t="shared" si="20"/>
        <v/>
      </c>
      <c r="J162" s="8" t="str">
        <f t="shared" si="21"/>
        <v/>
      </c>
      <c r="K162" s="36" t="str">
        <f>IF(L162=0,"",IF(Ijour=0,MIN(DATE(YEAR(DebAmort),MONTH(DebAmort)+MoisD+(H162-1)*Imois,Jour2),DATE(YEAR(DebAmort),MONTH(DebAmort)+MoisD+1+(H162-1)*Imois,0)),DATE(YEAR(DebAmort),MONTH(DebAmort),Jour1+(H162-1)*Ijour)))</f>
        <v/>
      </c>
      <c r="L162" s="167">
        <f t="shared" si="23"/>
        <v>0</v>
      </c>
      <c r="M162" s="164">
        <f t="shared" si="24"/>
        <v>0</v>
      </c>
      <c r="N162" s="163">
        <f t="shared" si="25"/>
        <v>0</v>
      </c>
      <c r="O162" s="165">
        <f t="shared" si="26"/>
        <v>0</v>
      </c>
      <c r="P162" s="168">
        <f t="shared" si="27"/>
        <v>0</v>
      </c>
      <c r="Q162" s="1"/>
      <c r="R162" s="34">
        <f t="shared" si="28"/>
        <v>0.04</v>
      </c>
      <c r="S162" s="33">
        <f t="shared" si="22"/>
        <v>6664</v>
      </c>
    </row>
    <row r="163" spans="2:19" x14ac:dyDescent="0.25">
      <c r="B163" s="3"/>
      <c r="C163" s="175"/>
      <c r="D163" s="27"/>
      <c r="E163" s="26"/>
      <c r="F163" s="28"/>
      <c r="H163" s="5" t="str">
        <f t="shared" si="29"/>
        <v/>
      </c>
      <c r="I163" s="7" t="str">
        <f t="shared" si="20"/>
        <v/>
      </c>
      <c r="J163" s="8" t="str">
        <f t="shared" si="21"/>
        <v/>
      </c>
      <c r="K163" s="36" t="str">
        <f>IF(L163=0,"",IF(Ijour=0,MIN(DATE(YEAR(DebAmort),MONTH(DebAmort)+(H163-1)*Imois,Jour1),DATE(YEAR(DebAmort),MONTH(DebAmort)+1+(H163-1)*Imois,0)),DATE(YEAR(DebAmort),MONTH(DebAmort),Jour1+(H163-1)*Ijour)))</f>
        <v/>
      </c>
      <c r="L163" s="167">
        <f t="shared" si="23"/>
        <v>0</v>
      </c>
      <c r="M163" s="164">
        <f t="shared" si="24"/>
        <v>0</v>
      </c>
      <c r="N163" s="163">
        <f t="shared" si="25"/>
        <v>0</v>
      </c>
      <c r="O163" s="165">
        <f t="shared" si="26"/>
        <v>0</v>
      </c>
      <c r="P163" s="168">
        <f t="shared" si="27"/>
        <v>0</v>
      </c>
      <c r="Q163" s="1"/>
      <c r="R163" s="34">
        <f t="shared" si="28"/>
        <v>0.04</v>
      </c>
      <c r="S163" s="33">
        <f t="shared" si="22"/>
        <v>6664</v>
      </c>
    </row>
    <row r="164" spans="2:19" x14ac:dyDescent="0.25">
      <c r="B164" s="3"/>
      <c r="C164" s="175"/>
      <c r="D164" s="27"/>
      <c r="E164" s="26"/>
      <c r="F164" s="28"/>
      <c r="H164" s="5" t="str">
        <f t="shared" si="29"/>
        <v/>
      </c>
      <c r="I164" s="7" t="str">
        <f t="shared" si="20"/>
        <v/>
      </c>
      <c r="J164" s="8" t="str">
        <f t="shared" si="21"/>
        <v/>
      </c>
      <c r="K164" s="36" t="str">
        <f>IF(L164=0,"",IF(Ijour=0,MIN(DATE(YEAR(DebAmort),MONTH(DebAmort)+MoisD+(H164-1)*Imois,Jour2),DATE(YEAR(DebAmort),MONTH(DebAmort)+MoisD+1+(H164-1)*Imois,0)),DATE(YEAR(DebAmort),MONTH(DebAmort),Jour1+(H164-1)*Ijour)))</f>
        <v/>
      </c>
      <c r="L164" s="167">
        <f t="shared" si="23"/>
        <v>0</v>
      </c>
      <c r="M164" s="164">
        <f t="shared" si="24"/>
        <v>0</v>
      </c>
      <c r="N164" s="163">
        <f t="shared" si="25"/>
        <v>0</v>
      </c>
      <c r="O164" s="165">
        <f t="shared" si="26"/>
        <v>0</v>
      </c>
      <c r="P164" s="168">
        <f t="shared" si="27"/>
        <v>0</v>
      </c>
      <c r="Q164" s="1"/>
      <c r="R164" s="34">
        <f t="shared" si="28"/>
        <v>0.04</v>
      </c>
      <c r="S164" s="33">
        <f t="shared" si="22"/>
        <v>6664</v>
      </c>
    </row>
    <row r="165" spans="2:19" x14ac:dyDescent="0.25">
      <c r="B165" s="3"/>
      <c r="C165" s="175"/>
      <c r="D165" s="27"/>
      <c r="E165" s="26"/>
      <c r="F165" s="28"/>
      <c r="H165" s="5" t="str">
        <f t="shared" si="29"/>
        <v/>
      </c>
      <c r="I165" s="7" t="str">
        <f t="shared" si="20"/>
        <v/>
      </c>
      <c r="J165" s="8" t="str">
        <f t="shared" si="21"/>
        <v/>
      </c>
      <c r="K165" s="36" t="str">
        <f>IF(L165=0,"",IF(Ijour=0,MIN(DATE(YEAR(DebAmort),MONTH(DebAmort)+(H165-1)*Imois,Jour1),DATE(YEAR(DebAmort),MONTH(DebAmort)+1+(H165-1)*Imois,0)),DATE(YEAR(DebAmort),MONTH(DebAmort),Jour1+(H165-1)*Ijour)))</f>
        <v/>
      </c>
      <c r="L165" s="167">
        <f t="shared" si="23"/>
        <v>0</v>
      </c>
      <c r="M165" s="164">
        <f t="shared" si="24"/>
        <v>0</v>
      </c>
      <c r="N165" s="163">
        <f t="shared" si="25"/>
        <v>0</v>
      </c>
      <c r="O165" s="165">
        <f t="shared" si="26"/>
        <v>0</v>
      </c>
      <c r="P165" s="168">
        <f t="shared" si="27"/>
        <v>0</v>
      </c>
      <c r="Q165" s="1"/>
      <c r="R165" s="34">
        <f t="shared" si="28"/>
        <v>0.04</v>
      </c>
      <c r="S165" s="33">
        <f t="shared" si="22"/>
        <v>6664</v>
      </c>
    </row>
    <row r="166" spans="2:19" x14ac:dyDescent="0.25">
      <c r="B166" s="3"/>
      <c r="C166" s="175"/>
      <c r="D166" s="27"/>
      <c r="E166" s="26"/>
      <c r="F166" s="28"/>
      <c r="H166" s="5" t="str">
        <f t="shared" si="29"/>
        <v/>
      </c>
      <c r="I166" s="7" t="str">
        <f t="shared" si="20"/>
        <v/>
      </c>
      <c r="J166" s="8" t="str">
        <f t="shared" si="21"/>
        <v/>
      </c>
      <c r="K166" s="36" t="str">
        <f>IF(L166=0,"",IF(Ijour=0,MIN(DATE(YEAR(DebAmort),MONTH(DebAmort)+MoisD+(H166-1)*Imois,Jour2),DATE(YEAR(DebAmort),MONTH(DebAmort)+MoisD+1+(H166-1)*Imois,0)),DATE(YEAR(DebAmort),MONTH(DebAmort),Jour1+(H166-1)*Ijour)))</f>
        <v/>
      </c>
      <c r="L166" s="167">
        <f t="shared" si="23"/>
        <v>0</v>
      </c>
      <c r="M166" s="164">
        <f t="shared" si="24"/>
        <v>0</v>
      </c>
      <c r="N166" s="163">
        <f t="shared" si="25"/>
        <v>0</v>
      </c>
      <c r="O166" s="165">
        <f t="shared" si="26"/>
        <v>0</v>
      </c>
      <c r="P166" s="168">
        <f t="shared" si="27"/>
        <v>0</v>
      </c>
      <c r="Q166" s="1"/>
      <c r="R166" s="34">
        <f t="shared" si="28"/>
        <v>0.04</v>
      </c>
      <c r="S166" s="33">
        <f t="shared" si="22"/>
        <v>6664</v>
      </c>
    </row>
    <row r="167" spans="2:19" x14ac:dyDescent="0.25">
      <c r="B167" s="3"/>
      <c r="C167" s="175"/>
      <c r="D167" s="27"/>
      <c r="E167" s="26"/>
      <c r="F167" s="28"/>
      <c r="H167" s="5" t="str">
        <f t="shared" si="29"/>
        <v/>
      </c>
      <c r="I167" s="7" t="str">
        <f t="shared" si="20"/>
        <v/>
      </c>
      <c r="J167" s="8" t="str">
        <f t="shared" si="21"/>
        <v/>
      </c>
      <c r="K167" s="36" t="str">
        <f>IF(L167=0,"",IF(Ijour=0,MIN(DATE(YEAR(DebAmort),MONTH(DebAmort)+(H167-1)*Imois,Jour1),DATE(YEAR(DebAmort),MONTH(DebAmort)+1+(H167-1)*Imois,0)),DATE(YEAR(DebAmort),MONTH(DebAmort),Jour1+(H167-1)*Ijour)))</f>
        <v/>
      </c>
      <c r="L167" s="167">
        <f t="shared" si="23"/>
        <v>0</v>
      </c>
      <c r="M167" s="164">
        <f t="shared" si="24"/>
        <v>0</v>
      </c>
      <c r="N167" s="163">
        <f t="shared" si="25"/>
        <v>0</v>
      </c>
      <c r="O167" s="165">
        <f t="shared" si="26"/>
        <v>0</v>
      </c>
      <c r="P167" s="168">
        <f t="shared" si="27"/>
        <v>0</v>
      </c>
      <c r="Q167" s="1"/>
      <c r="R167" s="34">
        <f t="shared" si="28"/>
        <v>0.04</v>
      </c>
      <c r="S167" s="33">
        <f t="shared" si="22"/>
        <v>6664</v>
      </c>
    </row>
    <row r="168" spans="2:19" x14ac:dyDescent="0.25">
      <c r="B168" s="3"/>
      <c r="C168" s="175"/>
      <c r="D168" s="27"/>
      <c r="E168" s="26"/>
      <c r="F168" s="28"/>
      <c r="H168" s="5" t="str">
        <f t="shared" si="29"/>
        <v/>
      </c>
      <c r="I168" s="7" t="str">
        <f t="shared" si="20"/>
        <v/>
      </c>
      <c r="J168" s="8" t="str">
        <f t="shared" si="21"/>
        <v/>
      </c>
      <c r="K168" s="36" t="str">
        <f>IF(L168=0,"",IF(Ijour=0,MIN(DATE(YEAR(DebAmort),MONTH(DebAmort)+MoisD+(H168-1)*Imois,Jour2),DATE(YEAR(DebAmort),MONTH(DebAmort)+MoisD+1+(H168-1)*Imois,0)),DATE(YEAR(DebAmort),MONTH(DebAmort),Jour1+(H168-1)*Ijour)))</f>
        <v/>
      </c>
      <c r="L168" s="167">
        <f t="shared" si="23"/>
        <v>0</v>
      </c>
      <c r="M168" s="164">
        <f t="shared" si="24"/>
        <v>0</v>
      </c>
      <c r="N168" s="163">
        <f t="shared" si="25"/>
        <v>0</v>
      </c>
      <c r="O168" s="165">
        <f t="shared" si="26"/>
        <v>0</v>
      </c>
      <c r="P168" s="168">
        <f t="shared" si="27"/>
        <v>0</v>
      </c>
      <c r="Q168" s="1"/>
      <c r="R168" s="34">
        <f t="shared" si="28"/>
        <v>0.04</v>
      </c>
      <c r="S168" s="33">
        <f t="shared" si="22"/>
        <v>6664</v>
      </c>
    </row>
    <row r="169" spans="2:19" x14ac:dyDescent="0.25">
      <c r="B169" s="3"/>
      <c r="C169" s="175"/>
      <c r="D169" s="27"/>
      <c r="E169" s="26"/>
      <c r="F169" s="28"/>
      <c r="H169" s="5" t="str">
        <f t="shared" si="29"/>
        <v/>
      </c>
      <c r="I169" s="7" t="str">
        <f t="shared" si="20"/>
        <v/>
      </c>
      <c r="J169" s="8" t="str">
        <f t="shared" si="21"/>
        <v/>
      </c>
      <c r="K169" s="36" t="str">
        <f>IF(L169=0,"",IF(Ijour=0,MIN(DATE(YEAR(DebAmort),MONTH(DebAmort)+(H169-1)*Imois,Jour1),DATE(YEAR(DebAmort),MONTH(DebAmort)+1+(H169-1)*Imois,0)),DATE(YEAR(DebAmort),MONTH(DebAmort),Jour1+(H169-1)*Ijour)))</f>
        <v/>
      </c>
      <c r="L169" s="167">
        <f t="shared" si="23"/>
        <v>0</v>
      </c>
      <c r="M169" s="164">
        <f t="shared" si="24"/>
        <v>0</v>
      </c>
      <c r="N169" s="163">
        <f t="shared" si="25"/>
        <v>0</v>
      </c>
      <c r="O169" s="165">
        <f t="shared" si="26"/>
        <v>0</v>
      </c>
      <c r="P169" s="168">
        <f t="shared" si="27"/>
        <v>0</v>
      </c>
      <c r="Q169" s="1"/>
      <c r="R169" s="34">
        <f t="shared" si="28"/>
        <v>0.04</v>
      </c>
      <c r="S169" s="33">
        <f t="shared" si="22"/>
        <v>6664</v>
      </c>
    </row>
    <row r="170" spans="2:19" x14ac:dyDescent="0.25">
      <c r="B170" s="3"/>
      <c r="C170" s="175"/>
      <c r="D170" s="27"/>
      <c r="E170" s="26"/>
      <c r="F170" s="28"/>
      <c r="H170" s="5" t="str">
        <f t="shared" si="29"/>
        <v/>
      </c>
      <c r="I170" s="7" t="str">
        <f t="shared" si="20"/>
        <v/>
      </c>
      <c r="J170" s="8" t="str">
        <f t="shared" si="21"/>
        <v/>
      </c>
      <c r="K170" s="36" t="str">
        <f>IF(L170=0,"",IF(Ijour=0,MIN(DATE(YEAR(DebAmort),MONTH(DebAmort)+MoisD+(H170-1)*Imois,Jour2),DATE(YEAR(DebAmort),MONTH(DebAmort)+MoisD+1+(H170-1)*Imois,0)),DATE(YEAR(DebAmort),MONTH(DebAmort),Jour1+(H170-1)*Ijour)))</f>
        <v/>
      </c>
      <c r="L170" s="167">
        <f t="shared" si="23"/>
        <v>0</v>
      </c>
      <c r="M170" s="164">
        <f t="shared" si="24"/>
        <v>0</v>
      </c>
      <c r="N170" s="163">
        <f t="shared" si="25"/>
        <v>0</v>
      </c>
      <c r="O170" s="165">
        <f t="shared" si="26"/>
        <v>0</v>
      </c>
      <c r="P170" s="168">
        <f t="shared" si="27"/>
        <v>0</v>
      </c>
      <c r="Q170" s="1"/>
      <c r="R170" s="34">
        <f t="shared" si="28"/>
        <v>0.04</v>
      </c>
      <c r="S170" s="33">
        <f t="shared" si="22"/>
        <v>6664</v>
      </c>
    </row>
    <row r="171" spans="2:19" x14ac:dyDescent="0.25">
      <c r="B171" s="3"/>
      <c r="C171" s="175"/>
      <c r="D171" s="27"/>
      <c r="E171" s="26"/>
      <c r="F171" s="28"/>
      <c r="H171" s="5" t="str">
        <f t="shared" si="29"/>
        <v/>
      </c>
      <c r="I171" s="7" t="str">
        <f t="shared" si="20"/>
        <v/>
      </c>
      <c r="J171" s="8" t="str">
        <f t="shared" si="21"/>
        <v/>
      </c>
      <c r="K171" s="36" t="str">
        <f>IF(L171=0,"",IF(Ijour=0,MIN(DATE(YEAR(DebAmort),MONTH(DebAmort)+(H171-1)*Imois,Jour1),DATE(YEAR(DebAmort),MONTH(DebAmort)+1+(H171-1)*Imois,0)),DATE(YEAR(DebAmort),MONTH(DebAmort),Jour1+(H171-1)*Ijour)))</f>
        <v/>
      </c>
      <c r="L171" s="167">
        <f t="shared" si="23"/>
        <v>0</v>
      </c>
      <c r="M171" s="164">
        <f t="shared" si="24"/>
        <v>0</v>
      </c>
      <c r="N171" s="163">
        <f t="shared" si="25"/>
        <v>0</v>
      </c>
      <c r="O171" s="165">
        <f t="shared" si="26"/>
        <v>0</v>
      </c>
      <c r="P171" s="168">
        <f t="shared" si="27"/>
        <v>0</v>
      </c>
      <c r="Q171" s="1"/>
      <c r="R171" s="34">
        <f t="shared" si="28"/>
        <v>0.04</v>
      </c>
      <c r="S171" s="33">
        <f t="shared" si="22"/>
        <v>6664</v>
      </c>
    </row>
    <row r="172" spans="2:19" x14ac:dyDescent="0.25">
      <c r="B172" s="3"/>
      <c r="C172" s="175"/>
      <c r="D172" s="27"/>
      <c r="E172" s="26"/>
      <c r="F172" s="28"/>
      <c r="H172" s="5" t="str">
        <f t="shared" si="29"/>
        <v/>
      </c>
      <c r="I172" s="7" t="str">
        <f t="shared" si="20"/>
        <v/>
      </c>
      <c r="J172" s="8" t="str">
        <f t="shared" si="21"/>
        <v/>
      </c>
      <c r="K172" s="36" t="str">
        <f>IF(L172=0,"",IF(Ijour=0,MIN(DATE(YEAR(DebAmort),MONTH(DebAmort)+MoisD+(H172-1)*Imois,Jour2),DATE(YEAR(DebAmort),MONTH(DebAmort)+MoisD+1+(H172-1)*Imois,0)),DATE(YEAR(DebAmort),MONTH(DebAmort),Jour1+(H172-1)*Ijour)))</f>
        <v/>
      </c>
      <c r="L172" s="167">
        <f t="shared" si="23"/>
        <v>0</v>
      </c>
      <c r="M172" s="164">
        <f t="shared" si="24"/>
        <v>0</v>
      </c>
      <c r="N172" s="163">
        <f t="shared" si="25"/>
        <v>0</v>
      </c>
      <c r="O172" s="165">
        <f t="shared" si="26"/>
        <v>0</v>
      </c>
      <c r="P172" s="168">
        <f t="shared" si="27"/>
        <v>0</v>
      </c>
      <c r="Q172" s="1"/>
      <c r="R172" s="34">
        <f t="shared" si="28"/>
        <v>0.04</v>
      </c>
      <c r="S172" s="33">
        <f t="shared" si="22"/>
        <v>6664</v>
      </c>
    </row>
    <row r="173" spans="2:19" x14ac:dyDescent="0.25">
      <c r="B173" s="3"/>
      <c r="C173" s="175"/>
      <c r="D173" s="27"/>
      <c r="E173" s="26"/>
      <c r="F173" s="28"/>
      <c r="H173" s="5" t="str">
        <f t="shared" si="29"/>
        <v/>
      </c>
      <c r="I173" s="7" t="str">
        <f t="shared" si="20"/>
        <v/>
      </c>
      <c r="J173" s="8" t="str">
        <f t="shared" si="21"/>
        <v/>
      </c>
      <c r="K173" s="36" t="str">
        <f>IF(L173=0,"",IF(Ijour=0,MIN(DATE(YEAR(DebAmort),MONTH(DebAmort)+(H173-1)*Imois,Jour1),DATE(YEAR(DebAmort),MONTH(DebAmort)+1+(H173-1)*Imois,0)),DATE(YEAR(DebAmort),MONTH(DebAmort),Jour1+(H173-1)*Ijour)))</f>
        <v/>
      </c>
      <c r="L173" s="167">
        <f t="shared" si="23"/>
        <v>0</v>
      </c>
      <c r="M173" s="164">
        <f t="shared" si="24"/>
        <v>0</v>
      </c>
      <c r="N173" s="163">
        <f t="shared" si="25"/>
        <v>0</v>
      </c>
      <c r="O173" s="165">
        <f t="shared" si="26"/>
        <v>0</v>
      </c>
      <c r="P173" s="168">
        <f t="shared" si="27"/>
        <v>0</v>
      </c>
      <c r="Q173" s="1"/>
      <c r="R173" s="34">
        <f t="shared" si="28"/>
        <v>0.04</v>
      </c>
      <c r="S173" s="33">
        <f t="shared" si="22"/>
        <v>6664</v>
      </c>
    </row>
    <row r="174" spans="2:19" x14ac:dyDescent="0.25">
      <c r="B174" s="3"/>
      <c r="C174" s="175"/>
      <c r="D174" s="27"/>
      <c r="E174" s="26"/>
      <c r="F174" s="28"/>
      <c r="H174" s="5" t="str">
        <f t="shared" si="29"/>
        <v/>
      </c>
      <c r="I174" s="7" t="str">
        <f t="shared" si="20"/>
        <v/>
      </c>
      <c r="J174" s="8" t="str">
        <f t="shared" si="21"/>
        <v/>
      </c>
      <c r="K174" s="36" t="str">
        <f>IF(L174=0,"",IF(Ijour=0,MIN(DATE(YEAR(DebAmort),MONTH(DebAmort)+MoisD+(H174-1)*Imois,Jour2),DATE(YEAR(DebAmort),MONTH(DebAmort)+MoisD+1+(H174-1)*Imois,0)),DATE(YEAR(DebAmort),MONTH(DebAmort),Jour1+(H174-1)*Ijour)))</f>
        <v/>
      </c>
      <c r="L174" s="167">
        <f t="shared" si="23"/>
        <v>0</v>
      </c>
      <c r="M174" s="164">
        <f t="shared" si="24"/>
        <v>0</v>
      </c>
      <c r="N174" s="163">
        <f t="shared" si="25"/>
        <v>0</v>
      </c>
      <c r="O174" s="165">
        <f t="shared" si="26"/>
        <v>0</v>
      </c>
      <c r="P174" s="168">
        <f t="shared" si="27"/>
        <v>0</v>
      </c>
      <c r="Q174" s="1"/>
      <c r="R174" s="34">
        <f t="shared" si="28"/>
        <v>0.04</v>
      </c>
      <c r="S174" s="33">
        <f t="shared" si="22"/>
        <v>6664</v>
      </c>
    </row>
    <row r="175" spans="2:19" x14ac:dyDescent="0.25">
      <c r="B175" s="3"/>
      <c r="C175" s="175"/>
      <c r="D175" s="27"/>
      <c r="E175" s="26"/>
      <c r="F175" s="28"/>
      <c r="H175" s="5" t="str">
        <f t="shared" si="29"/>
        <v/>
      </c>
      <c r="I175" s="7" t="str">
        <f t="shared" si="20"/>
        <v/>
      </c>
      <c r="J175" s="8" t="str">
        <f t="shared" si="21"/>
        <v/>
      </c>
      <c r="K175" s="36" t="str">
        <f>IF(L175=0,"",IF(Ijour=0,MIN(DATE(YEAR(DebAmort),MONTH(DebAmort)+(H175-1)*Imois,Jour1),DATE(YEAR(DebAmort),MONTH(DebAmort)+1+(H175-1)*Imois,0)),DATE(YEAR(DebAmort),MONTH(DebAmort),Jour1+(H175-1)*Ijour)))</f>
        <v/>
      </c>
      <c r="L175" s="167">
        <f t="shared" si="23"/>
        <v>0</v>
      </c>
      <c r="M175" s="164">
        <f t="shared" si="24"/>
        <v>0</v>
      </c>
      <c r="N175" s="163">
        <f t="shared" si="25"/>
        <v>0</v>
      </c>
      <c r="O175" s="165">
        <f t="shared" si="26"/>
        <v>0</v>
      </c>
      <c r="P175" s="168">
        <f t="shared" si="27"/>
        <v>0</v>
      </c>
      <c r="Q175" s="1"/>
      <c r="R175" s="34">
        <f t="shared" si="28"/>
        <v>0.04</v>
      </c>
      <c r="S175" s="33">
        <f t="shared" si="22"/>
        <v>6664</v>
      </c>
    </row>
    <row r="176" spans="2:19" x14ac:dyDescent="0.25">
      <c r="B176" s="3"/>
      <c r="C176" s="175"/>
      <c r="D176" s="27"/>
      <c r="E176" s="26"/>
      <c r="F176" s="28"/>
      <c r="H176" s="5" t="str">
        <f t="shared" si="29"/>
        <v/>
      </c>
      <c r="I176" s="7" t="str">
        <f t="shared" si="20"/>
        <v/>
      </c>
      <c r="J176" s="8" t="str">
        <f t="shared" si="21"/>
        <v/>
      </c>
      <c r="K176" s="36" t="str">
        <f>IF(L176=0,"",IF(Ijour=0,MIN(DATE(YEAR(DebAmort),MONTH(DebAmort)+MoisD+(H176-1)*Imois,Jour2),DATE(YEAR(DebAmort),MONTH(DebAmort)+MoisD+1+(H176-1)*Imois,0)),DATE(YEAR(DebAmort),MONTH(DebAmort),Jour1+(H176-1)*Ijour)))</f>
        <v/>
      </c>
      <c r="L176" s="167">
        <f t="shared" si="23"/>
        <v>0</v>
      </c>
      <c r="M176" s="164">
        <f t="shared" si="24"/>
        <v>0</v>
      </c>
      <c r="N176" s="163">
        <f t="shared" si="25"/>
        <v>0</v>
      </c>
      <c r="O176" s="165">
        <f t="shared" si="26"/>
        <v>0</v>
      </c>
      <c r="P176" s="168">
        <f t="shared" si="27"/>
        <v>0</v>
      </c>
      <c r="Q176" s="1"/>
      <c r="R176" s="34">
        <f t="shared" si="28"/>
        <v>0.04</v>
      </c>
      <c r="S176" s="33">
        <f t="shared" si="22"/>
        <v>6664</v>
      </c>
    </row>
    <row r="177" spans="2:19" x14ac:dyDescent="0.25">
      <c r="B177" s="3"/>
      <c r="C177" s="175"/>
      <c r="D177" s="27"/>
      <c r="E177" s="26"/>
      <c r="F177" s="28"/>
      <c r="H177" s="5" t="str">
        <f t="shared" si="29"/>
        <v/>
      </c>
      <c r="I177" s="7" t="str">
        <f t="shared" si="20"/>
        <v/>
      </c>
      <c r="J177" s="8" t="str">
        <f t="shared" si="21"/>
        <v/>
      </c>
      <c r="K177" s="36" t="str">
        <f>IF(L177=0,"",IF(Ijour=0,MIN(DATE(YEAR(DebAmort),MONTH(DebAmort)+(H177-1)*Imois,Jour1),DATE(YEAR(DebAmort),MONTH(DebAmort)+1+(H177-1)*Imois,0)),DATE(YEAR(DebAmort),MONTH(DebAmort),Jour1+(H177-1)*Ijour)))</f>
        <v/>
      </c>
      <c r="L177" s="167">
        <f t="shared" si="23"/>
        <v>0</v>
      </c>
      <c r="M177" s="164">
        <f t="shared" si="24"/>
        <v>0</v>
      </c>
      <c r="N177" s="163">
        <f t="shared" si="25"/>
        <v>0</v>
      </c>
      <c r="O177" s="165">
        <f t="shared" si="26"/>
        <v>0</v>
      </c>
      <c r="P177" s="168">
        <f t="shared" si="27"/>
        <v>0</v>
      </c>
      <c r="Q177" s="1"/>
      <c r="R177" s="34">
        <f t="shared" si="28"/>
        <v>0.04</v>
      </c>
      <c r="S177" s="33">
        <f t="shared" si="22"/>
        <v>6664</v>
      </c>
    </row>
    <row r="178" spans="2:19" x14ac:dyDescent="0.25">
      <c r="B178" s="3"/>
      <c r="C178" s="175"/>
      <c r="D178" s="27"/>
      <c r="E178" s="26"/>
      <c r="F178" s="28"/>
      <c r="H178" s="5" t="str">
        <f t="shared" si="29"/>
        <v/>
      </c>
      <c r="I178" s="7" t="str">
        <f t="shared" si="20"/>
        <v/>
      </c>
      <c r="J178" s="8" t="str">
        <f t="shared" si="21"/>
        <v/>
      </c>
      <c r="K178" s="36" t="str">
        <f>IF(L178=0,"",IF(Ijour=0,MIN(DATE(YEAR(DebAmort),MONTH(DebAmort)+MoisD+(H178-1)*Imois,Jour2),DATE(YEAR(DebAmort),MONTH(DebAmort)+MoisD+1+(H178-1)*Imois,0)),DATE(YEAR(DebAmort),MONTH(DebAmort),Jour1+(H178-1)*Ijour)))</f>
        <v/>
      </c>
      <c r="L178" s="167">
        <f t="shared" si="23"/>
        <v>0</v>
      </c>
      <c r="M178" s="164">
        <f t="shared" si="24"/>
        <v>0</v>
      </c>
      <c r="N178" s="163">
        <f t="shared" si="25"/>
        <v>0</v>
      </c>
      <c r="O178" s="165">
        <f t="shared" si="26"/>
        <v>0</v>
      </c>
      <c r="P178" s="168">
        <f t="shared" si="27"/>
        <v>0</v>
      </c>
      <c r="Q178" s="1"/>
      <c r="R178" s="34">
        <f t="shared" si="28"/>
        <v>0.04</v>
      </c>
      <c r="S178" s="33">
        <f t="shared" si="22"/>
        <v>6664</v>
      </c>
    </row>
    <row r="179" spans="2:19" x14ac:dyDescent="0.25">
      <c r="B179" s="3"/>
      <c r="C179" s="175"/>
      <c r="D179" s="27"/>
      <c r="E179" s="26"/>
      <c r="F179" s="28"/>
      <c r="H179" s="5" t="str">
        <f t="shared" si="29"/>
        <v/>
      </c>
      <c r="I179" s="7" t="str">
        <f t="shared" si="20"/>
        <v/>
      </c>
      <c r="J179" s="8" t="str">
        <f t="shared" si="21"/>
        <v/>
      </c>
      <c r="K179" s="36" t="str">
        <f>IF(L179=0,"",IF(Ijour=0,MIN(DATE(YEAR(DebAmort),MONTH(DebAmort)+(H179-1)*Imois,Jour1),DATE(YEAR(DebAmort),MONTH(DebAmort)+1+(H179-1)*Imois,0)),DATE(YEAR(DebAmort),MONTH(DebAmort),Jour1+(H179-1)*Ijour)))</f>
        <v/>
      </c>
      <c r="L179" s="167">
        <f t="shared" si="23"/>
        <v>0</v>
      </c>
      <c r="M179" s="164">
        <f t="shared" si="24"/>
        <v>0</v>
      </c>
      <c r="N179" s="163">
        <f t="shared" si="25"/>
        <v>0</v>
      </c>
      <c r="O179" s="165">
        <f t="shared" si="26"/>
        <v>0</v>
      </c>
      <c r="P179" s="168">
        <f t="shared" si="27"/>
        <v>0</v>
      </c>
      <c r="Q179" s="1"/>
      <c r="R179" s="34">
        <f t="shared" si="28"/>
        <v>0.04</v>
      </c>
      <c r="S179" s="33">
        <f t="shared" si="22"/>
        <v>6664</v>
      </c>
    </row>
    <row r="180" spans="2:19" x14ac:dyDescent="0.25">
      <c r="B180" s="3"/>
      <c r="C180" s="175"/>
      <c r="D180" s="27"/>
      <c r="E180" s="26"/>
      <c r="F180" s="28"/>
      <c r="H180" s="5" t="str">
        <f t="shared" si="29"/>
        <v/>
      </c>
      <c r="I180" s="7" t="str">
        <f t="shared" si="20"/>
        <v/>
      </c>
      <c r="J180" s="8" t="str">
        <f t="shared" si="21"/>
        <v/>
      </c>
      <c r="K180" s="36" t="str">
        <f>IF(L180=0,"",IF(Ijour=0,MIN(DATE(YEAR(DebAmort),MONTH(DebAmort)+MoisD+(H180-1)*Imois,Jour2),DATE(YEAR(DebAmort),MONTH(DebAmort)+MoisD+1+(H180-1)*Imois,0)),DATE(YEAR(DebAmort),MONTH(DebAmort),Jour1+(H180-1)*Ijour)))</f>
        <v/>
      </c>
      <c r="L180" s="167">
        <f t="shared" si="23"/>
        <v>0</v>
      </c>
      <c r="M180" s="164">
        <f t="shared" si="24"/>
        <v>0</v>
      </c>
      <c r="N180" s="163">
        <f t="shared" si="25"/>
        <v>0</v>
      </c>
      <c r="O180" s="165">
        <f t="shared" si="26"/>
        <v>0</v>
      </c>
      <c r="P180" s="168">
        <f t="shared" si="27"/>
        <v>0</v>
      </c>
      <c r="Q180" s="1"/>
      <c r="R180" s="34">
        <f t="shared" si="28"/>
        <v>0.04</v>
      </c>
      <c r="S180" s="33">
        <f t="shared" si="22"/>
        <v>6664</v>
      </c>
    </row>
    <row r="181" spans="2:19" x14ac:dyDescent="0.25">
      <c r="B181" s="3"/>
      <c r="C181" s="175"/>
      <c r="D181" s="27"/>
      <c r="E181" s="26"/>
      <c r="F181" s="28"/>
      <c r="H181" s="5" t="str">
        <f t="shared" si="29"/>
        <v/>
      </c>
      <c r="I181" s="7" t="str">
        <f t="shared" si="20"/>
        <v/>
      </c>
      <c r="J181" s="8" t="str">
        <f t="shared" si="21"/>
        <v/>
      </c>
      <c r="K181" s="36" t="str">
        <f>IF(L181=0,"",IF(Ijour=0,MIN(DATE(YEAR(DebAmort),MONTH(DebAmort)+(H181-1)*Imois,Jour1),DATE(YEAR(DebAmort),MONTH(DebAmort)+1+(H181-1)*Imois,0)),DATE(YEAR(DebAmort),MONTH(DebAmort),Jour1+(H181-1)*Ijour)))</f>
        <v/>
      </c>
      <c r="L181" s="167">
        <f t="shared" si="23"/>
        <v>0</v>
      </c>
      <c r="M181" s="164">
        <f t="shared" si="24"/>
        <v>0</v>
      </c>
      <c r="N181" s="163">
        <f t="shared" si="25"/>
        <v>0</v>
      </c>
      <c r="O181" s="165">
        <f t="shared" si="26"/>
        <v>0</v>
      </c>
      <c r="P181" s="168">
        <f t="shared" si="27"/>
        <v>0</v>
      </c>
      <c r="Q181" s="1"/>
      <c r="R181" s="34">
        <f t="shared" si="28"/>
        <v>0.04</v>
      </c>
      <c r="S181" s="33">
        <f t="shared" si="22"/>
        <v>6664</v>
      </c>
    </row>
    <row r="182" spans="2:19" x14ac:dyDescent="0.25">
      <c r="B182" s="3"/>
      <c r="C182" s="175"/>
      <c r="D182" s="27"/>
      <c r="E182" s="26"/>
      <c r="F182" s="28"/>
      <c r="H182" s="5" t="str">
        <f t="shared" si="29"/>
        <v/>
      </c>
      <c r="I182" s="7" t="str">
        <f t="shared" si="20"/>
        <v/>
      </c>
      <c r="J182" s="8" t="str">
        <f t="shared" si="21"/>
        <v/>
      </c>
      <c r="K182" s="36" t="str">
        <f>IF(L182=0,"",IF(Ijour=0,MIN(DATE(YEAR(DebAmort),MONTH(DebAmort)+MoisD+(H182-1)*Imois,Jour2),DATE(YEAR(DebAmort),MONTH(DebAmort)+MoisD+1+(H182-1)*Imois,0)),DATE(YEAR(DebAmort),MONTH(DebAmort),Jour1+(H182-1)*Ijour)))</f>
        <v/>
      </c>
      <c r="L182" s="167">
        <f t="shared" si="23"/>
        <v>0</v>
      </c>
      <c r="M182" s="164">
        <f t="shared" si="24"/>
        <v>0</v>
      </c>
      <c r="N182" s="163">
        <f t="shared" si="25"/>
        <v>0</v>
      </c>
      <c r="O182" s="165">
        <f t="shared" si="26"/>
        <v>0</v>
      </c>
      <c r="P182" s="168">
        <f t="shared" si="27"/>
        <v>0</v>
      </c>
      <c r="Q182" s="1"/>
      <c r="R182" s="34">
        <f t="shared" si="28"/>
        <v>0.04</v>
      </c>
      <c r="S182" s="33">
        <f t="shared" si="22"/>
        <v>6664</v>
      </c>
    </row>
    <row r="183" spans="2:19" x14ac:dyDescent="0.25">
      <c r="B183" s="3"/>
      <c r="C183" s="175"/>
      <c r="D183" s="27"/>
      <c r="E183" s="26"/>
      <c r="F183" s="28"/>
      <c r="H183" s="5" t="str">
        <f t="shared" si="29"/>
        <v/>
      </c>
      <c r="I183" s="7" t="str">
        <f t="shared" si="20"/>
        <v/>
      </c>
      <c r="J183" s="8" t="str">
        <f t="shared" si="21"/>
        <v/>
      </c>
      <c r="K183" s="36" t="str">
        <f>IF(L183=0,"",IF(Ijour=0,MIN(DATE(YEAR(DebAmort),MONTH(DebAmort)+(H183-1)*Imois,Jour1),DATE(YEAR(DebAmort),MONTH(DebAmort)+1+(H183-1)*Imois,0)),DATE(YEAR(DebAmort),MONTH(DebAmort),Jour1+(H183-1)*Ijour)))</f>
        <v/>
      </c>
      <c r="L183" s="167">
        <f t="shared" si="23"/>
        <v>0</v>
      </c>
      <c r="M183" s="164">
        <f t="shared" si="24"/>
        <v>0</v>
      </c>
      <c r="N183" s="163">
        <f t="shared" si="25"/>
        <v>0</v>
      </c>
      <c r="O183" s="165">
        <f t="shared" si="26"/>
        <v>0</v>
      </c>
      <c r="P183" s="168">
        <f t="shared" si="27"/>
        <v>0</v>
      </c>
      <c r="Q183" s="1"/>
      <c r="R183" s="34">
        <f t="shared" si="28"/>
        <v>0.04</v>
      </c>
      <c r="S183" s="33">
        <f t="shared" si="22"/>
        <v>6664</v>
      </c>
    </row>
    <row r="184" spans="2:19" x14ac:dyDescent="0.25">
      <c r="B184" s="3"/>
      <c r="C184" s="175"/>
      <c r="D184" s="27"/>
      <c r="E184" s="26"/>
      <c r="F184" s="28"/>
      <c r="H184" s="5" t="str">
        <f t="shared" si="29"/>
        <v/>
      </c>
      <c r="I184" s="7" t="str">
        <f t="shared" si="20"/>
        <v/>
      </c>
      <c r="J184" s="8" t="str">
        <f t="shared" si="21"/>
        <v/>
      </c>
      <c r="K184" s="36" t="str">
        <f>IF(L184=0,"",IF(Ijour=0,MIN(DATE(YEAR(DebAmort),MONTH(DebAmort)+MoisD+(H184-1)*Imois,Jour2),DATE(YEAR(DebAmort),MONTH(DebAmort)+MoisD+1+(H184-1)*Imois,0)),DATE(YEAR(DebAmort),MONTH(DebAmort),Jour1+(H184-1)*Ijour)))</f>
        <v/>
      </c>
      <c r="L184" s="167">
        <f t="shared" si="23"/>
        <v>0</v>
      </c>
      <c r="M184" s="164">
        <f t="shared" si="24"/>
        <v>0</v>
      </c>
      <c r="N184" s="163">
        <f t="shared" si="25"/>
        <v>0</v>
      </c>
      <c r="O184" s="165">
        <f t="shared" si="26"/>
        <v>0</v>
      </c>
      <c r="P184" s="168">
        <f t="shared" si="27"/>
        <v>0</v>
      </c>
      <c r="Q184" s="1"/>
      <c r="R184" s="34">
        <f t="shared" si="28"/>
        <v>0.04</v>
      </c>
      <c r="S184" s="33">
        <f t="shared" si="22"/>
        <v>6664</v>
      </c>
    </row>
    <row r="185" spans="2:19" x14ac:dyDescent="0.25">
      <c r="B185" s="3"/>
      <c r="C185" s="175"/>
      <c r="D185" s="27"/>
      <c r="E185" s="26"/>
      <c r="F185" s="28"/>
      <c r="H185" s="5" t="str">
        <f t="shared" si="29"/>
        <v/>
      </c>
      <c r="I185" s="7" t="str">
        <f t="shared" si="20"/>
        <v/>
      </c>
      <c r="J185" s="8" t="str">
        <f t="shared" si="21"/>
        <v/>
      </c>
      <c r="K185" s="36" t="str">
        <f>IF(L185=0,"",IF(Ijour=0,MIN(DATE(YEAR(DebAmort),MONTH(DebAmort)+(H185-1)*Imois,Jour1),DATE(YEAR(DebAmort),MONTH(DebAmort)+1+(H185-1)*Imois,0)),DATE(YEAR(DebAmort),MONTH(DebAmort),Jour1+(H185-1)*Ijour)))</f>
        <v/>
      </c>
      <c r="L185" s="167">
        <f t="shared" si="23"/>
        <v>0</v>
      </c>
      <c r="M185" s="164">
        <f t="shared" si="24"/>
        <v>0</v>
      </c>
      <c r="N185" s="163">
        <f t="shared" si="25"/>
        <v>0</v>
      </c>
      <c r="O185" s="165">
        <f t="shared" si="26"/>
        <v>0</v>
      </c>
      <c r="P185" s="168">
        <f t="shared" si="27"/>
        <v>0</v>
      </c>
      <c r="Q185" s="1"/>
      <c r="R185" s="34">
        <f t="shared" si="28"/>
        <v>0.04</v>
      </c>
      <c r="S185" s="33">
        <f t="shared" si="22"/>
        <v>6664</v>
      </c>
    </row>
    <row r="186" spans="2:19" x14ac:dyDescent="0.25">
      <c r="B186" s="3"/>
      <c r="C186" s="175"/>
      <c r="D186" s="27"/>
      <c r="E186" s="26"/>
      <c r="F186" s="28"/>
      <c r="H186" s="5" t="str">
        <f t="shared" si="29"/>
        <v/>
      </c>
      <c r="I186" s="7" t="str">
        <f t="shared" si="20"/>
        <v/>
      </c>
      <c r="J186" s="8" t="str">
        <f t="shared" si="21"/>
        <v/>
      </c>
      <c r="K186" s="36" t="str">
        <f>IF(L186=0,"",IF(Ijour=0,MIN(DATE(YEAR(DebAmort),MONTH(DebAmort)+MoisD+(H186-1)*Imois,Jour2),DATE(YEAR(DebAmort),MONTH(DebAmort)+MoisD+1+(H186-1)*Imois,0)),DATE(YEAR(DebAmort),MONTH(DebAmort),Jour1+(H186-1)*Ijour)))</f>
        <v/>
      </c>
      <c r="L186" s="167">
        <f t="shared" si="23"/>
        <v>0</v>
      </c>
      <c r="M186" s="164">
        <f t="shared" si="24"/>
        <v>0</v>
      </c>
      <c r="N186" s="163">
        <f t="shared" si="25"/>
        <v>0</v>
      </c>
      <c r="O186" s="165">
        <f t="shared" si="26"/>
        <v>0</v>
      </c>
      <c r="P186" s="168">
        <f t="shared" si="27"/>
        <v>0</v>
      </c>
      <c r="Q186" s="1"/>
      <c r="R186" s="34">
        <f t="shared" si="28"/>
        <v>0.04</v>
      </c>
      <c r="S186" s="33">
        <f t="shared" si="22"/>
        <v>6664</v>
      </c>
    </row>
    <row r="187" spans="2:19" x14ac:dyDescent="0.25">
      <c r="B187" s="3"/>
      <c r="C187" s="175"/>
      <c r="D187" s="27"/>
      <c r="E187" s="26"/>
      <c r="F187" s="28"/>
      <c r="H187" s="5" t="str">
        <f t="shared" si="29"/>
        <v/>
      </c>
      <c r="I187" s="7" t="str">
        <f t="shared" si="20"/>
        <v/>
      </c>
      <c r="J187" s="8" t="str">
        <f t="shared" si="21"/>
        <v/>
      </c>
      <c r="K187" s="36" t="str">
        <f>IF(L187=0,"",IF(Ijour=0,MIN(DATE(YEAR(DebAmort),MONTH(DebAmort)+(H187-1)*Imois,Jour1),DATE(YEAR(DebAmort),MONTH(DebAmort)+1+(H187-1)*Imois,0)),DATE(YEAR(DebAmort),MONTH(DebAmort),Jour1+(H187-1)*Ijour)))</f>
        <v/>
      </c>
      <c r="L187" s="167">
        <f t="shared" si="23"/>
        <v>0</v>
      </c>
      <c r="M187" s="164">
        <f t="shared" si="24"/>
        <v>0</v>
      </c>
      <c r="N187" s="163">
        <f t="shared" si="25"/>
        <v>0</v>
      </c>
      <c r="O187" s="165">
        <f t="shared" si="26"/>
        <v>0</v>
      </c>
      <c r="P187" s="168">
        <f t="shared" si="27"/>
        <v>0</v>
      </c>
      <c r="Q187" s="1"/>
      <c r="R187" s="34">
        <f t="shared" si="28"/>
        <v>0.04</v>
      </c>
      <c r="S187" s="33">
        <f t="shared" si="22"/>
        <v>6664</v>
      </c>
    </row>
    <row r="188" spans="2:19" x14ac:dyDescent="0.25">
      <c r="B188" s="3"/>
      <c r="C188" s="175"/>
      <c r="D188" s="27"/>
      <c r="E188" s="26"/>
      <c r="F188" s="28"/>
      <c r="H188" s="5" t="str">
        <f t="shared" si="29"/>
        <v/>
      </c>
      <c r="I188" s="7" t="str">
        <f t="shared" si="20"/>
        <v/>
      </c>
      <c r="J188" s="8" t="str">
        <f t="shared" si="21"/>
        <v/>
      </c>
      <c r="K188" s="36" t="str">
        <f>IF(L188=0,"",IF(Ijour=0,MIN(DATE(YEAR(DebAmort),MONTH(DebAmort)+MoisD+(H188-1)*Imois,Jour2),DATE(YEAR(DebAmort),MONTH(DebAmort)+MoisD+1+(H188-1)*Imois,0)),DATE(YEAR(DebAmort),MONTH(DebAmort),Jour1+(H188-1)*Ijour)))</f>
        <v/>
      </c>
      <c r="L188" s="167">
        <f t="shared" si="23"/>
        <v>0</v>
      </c>
      <c r="M188" s="164">
        <f t="shared" si="24"/>
        <v>0</v>
      </c>
      <c r="N188" s="163">
        <f t="shared" si="25"/>
        <v>0</v>
      </c>
      <c r="O188" s="165">
        <f t="shared" si="26"/>
        <v>0</v>
      </c>
      <c r="P188" s="168">
        <f t="shared" si="27"/>
        <v>0</v>
      </c>
      <c r="Q188" s="1"/>
      <c r="R188" s="34">
        <f t="shared" si="28"/>
        <v>0.04</v>
      </c>
      <c r="S188" s="33">
        <f t="shared" si="22"/>
        <v>6664</v>
      </c>
    </row>
    <row r="189" spans="2:19" x14ac:dyDescent="0.25">
      <c r="B189" s="3"/>
      <c r="C189" s="175"/>
      <c r="D189" s="27"/>
      <c r="E189" s="26"/>
      <c r="F189" s="28"/>
      <c r="H189" s="5" t="str">
        <f t="shared" si="29"/>
        <v/>
      </c>
      <c r="I189" s="7" t="str">
        <f t="shared" si="20"/>
        <v/>
      </c>
      <c r="J189" s="8" t="str">
        <f t="shared" si="21"/>
        <v/>
      </c>
      <c r="K189" s="36" t="str">
        <f>IF(L189=0,"",IF(Ijour=0,MIN(DATE(YEAR(DebAmort),MONTH(DebAmort)+(H189-1)*Imois,Jour1),DATE(YEAR(DebAmort),MONTH(DebAmort)+1+(H189-1)*Imois,0)),DATE(YEAR(DebAmort),MONTH(DebAmort),Jour1+(H189-1)*Ijour)))</f>
        <v/>
      </c>
      <c r="L189" s="167">
        <f t="shared" si="23"/>
        <v>0</v>
      </c>
      <c r="M189" s="164">
        <f t="shared" si="24"/>
        <v>0</v>
      </c>
      <c r="N189" s="163">
        <f t="shared" si="25"/>
        <v>0</v>
      </c>
      <c r="O189" s="165">
        <f t="shared" si="26"/>
        <v>0</v>
      </c>
      <c r="P189" s="168">
        <f t="shared" si="27"/>
        <v>0</v>
      </c>
      <c r="Q189" s="1"/>
      <c r="R189" s="34">
        <f t="shared" si="28"/>
        <v>0.04</v>
      </c>
      <c r="S189" s="33">
        <f t="shared" si="22"/>
        <v>6664</v>
      </c>
    </row>
    <row r="190" spans="2:19" x14ac:dyDescent="0.25">
      <c r="B190" s="3"/>
      <c r="C190" s="175"/>
      <c r="D190" s="27"/>
      <c r="E190" s="26"/>
      <c r="F190" s="28"/>
      <c r="H190" s="5" t="str">
        <f t="shared" si="29"/>
        <v/>
      </c>
      <c r="I190" s="7" t="str">
        <f t="shared" si="20"/>
        <v/>
      </c>
      <c r="J190" s="8" t="str">
        <f t="shared" si="21"/>
        <v/>
      </c>
      <c r="K190" s="36" t="str">
        <f>IF(L190=0,"",IF(Ijour=0,MIN(DATE(YEAR(DebAmort),MONTH(DebAmort)+MoisD+(H190-1)*Imois,Jour2),DATE(YEAR(DebAmort),MONTH(DebAmort)+MoisD+1+(H190-1)*Imois,0)),DATE(YEAR(DebAmort),MONTH(DebAmort),Jour1+(H190-1)*Ijour)))</f>
        <v/>
      </c>
      <c r="L190" s="167">
        <f t="shared" si="23"/>
        <v>0</v>
      </c>
      <c r="M190" s="164">
        <f t="shared" si="24"/>
        <v>0</v>
      </c>
      <c r="N190" s="163">
        <f t="shared" si="25"/>
        <v>0</v>
      </c>
      <c r="O190" s="165">
        <f t="shared" si="26"/>
        <v>0</v>
      </c>
      <c r="P190" s="168">
        <f t="shared" si="27"/>
        <v>0</v>
      </c>
      <c r="Q190" s="1"/>
      <c r="R190" s="34">
        <f t="shared" si="28"/>
        <v>0.04</v>
      </c>
      <c r="S190" s="33">
        <f t="shared" si="22"/>
        <v>6664</v>
      </c>
    </row>
    <row r="191" spans="2:19" x14ac:dyDescent="0.25">
      <c r="B191" s="3"/>
      <c r="C191" s="175"/>
      <c r="D191" s="27"/>
      <c r="E191" s="26"/>
      <c r="F191" s="28"/>
      <c r="H191" s="5" t="str">
        <f t="shared" si="29"/>
        <v/>
      </c>
      <c r="I191" s="7" t="str">
        <f t="shared" si="20"/>
        <v/>
      </c>
      <c r="J191" s="8" t="str">
        <f t="shared" si="21"/>
        <v/>
      </c>
      <c r="K191" s="36" t="str">
        <f>IF(L191=0,"",IF(Ijour=0,MIN(DATE(YEAR(DebAmort),MONTH(DebAmort)+(H191-1)*Imois,Jour1),DATE(YEAR(DebAmort),MONTH(DebAmort)+1+(H191-1)*Imois,0)),DATE(YEAR(DebAmort),MONTH(DebAmort),Jour1+(H191-1)*Ijour)))</f>
        <v/>
      </c>
      <c r="L191" s="167">
        <f t="shared" si="23"/>
        <v>0</v>
      </c>
      <c r="M191" s="164">
        <f t="shared" si="24"/>
        <v>0</v>
      </c>
      <c r="N191" s="163">
        <f t="shared" si="25"/>
        <v>0</v>
      </c>
      <c r="O191" s="165">
        <f t="shared" si="26"/>
        <v>0</v>
      </c>
      <c r="P191" s="168">
        <f t="shared" si="27"/>
        <v>0</v>
      </c>
      <c r="Q191" s="1"/>
      <c r="R191" s="34">
        <f t="shared" si="28"/>
        <v>0.04</v>
      </c>
      <c r="S191" s="33">
        <f t="shared" si="22"/>
        <v>6664</v>
      </c>
    </row>
    <row r="192" spans="2:19" x14ac:dyDescent="0.25">
      <c r="B192" s="3"/>
      <c r="C192" s="175"/>
      <c r="D192" s="27"/>
      <c r="E192" s="26"/>
      <c r="F192" s="28"/>
      <c r="H192" s="5" t="str">
        <f t="shared" si="29"/>
        <v/>
      </c>
      <c r="I192" s="7" t="str">
        <f t="shared" si="20"/>
        <v/>
      </c>
      <c r="J192" s="8" t="str">
        <f t="shared" si="21"/>
        <v/>
      </c>
      <c r="K192" s="36" t="str">
        <f>IF(L192=0,"",IF(Ijour=0,MIN(DATE(YEAR(DebAmort),MONTH(DebAmort)+MoisD+(H192-1)*Imois,Jour2),DATE(YEAR(DebAmort),MONTH(DebAmort)+MoisD+1+(H192-1)*Imois,0)),DATE(YEAR(DebAmort),MONTH(DebAmort),Jour1+(H192-1)*Ijour)))</f>
        <v/>
      </c>
      <c r="L192" s="167">
        <f t="shared" si="23"/>
        <v>0</v>
      </c>
      <c r="M192" s="164">
        <f t="shared" si="24"/>
        <v>0</v>
      </c>
      <c r="N192" s="163">
        <f t="shared" si="25"/>
        <v>0</v>
      </c>
      <c r="O192" s="165">
        <f t="shared" si="26"/>
        <v>0</v>
      </c>
      <c r="P192" s="168">
        <f t="shared" si="27"/>
        <v>0</v>
      </c>
      <c r="Q192" s="1"/>
      <c r="R192" s="34">
        <f t="shared" si="28"/>
        <v>0.04</v>
      </c>
      <c r="S192" s="33">
        <f t="shared" si="22"/>
        <v>6664</v>
      </c>
    </row>
    <row r="193" spans="2:19" x14ac:dyDescent="0.25">
      <c r="B193" s="3"/>
      <c r="C193" s="175"/>
      <c r="D193" s="27"/>
      <c r="E193" s="26"/>
      <c r="F193" s="28"/>
      <c r="H193" s="5" t="str">
        <f t="shared" si="29"/>
        <v/>
      </c>
      <c r="I193" s="7" t="str">
        <f t="shared" si="20"/>
        <v/>
      </c>
      <c r="J193" s="8" t="str">
        <f t="shared" si="21"/>
        <v/>
      </c>
      <c r="K193" s="36" t="str">
        <f>IF(L193=0,"",IF(Ijour=0,MIN(DATE(YEAR(DebAmort),MONTH(DebAmort)+(H193-1)*Imois,Jour1),DATE(YEAR(DebAmort),MONTH(DebAmort)+1+(H193-1)*Imois,0)),DATE(YEAR(DebAmort),MONTH(DebAmort),Jour1+(H193-1)*Ijour)))</f>
        <v/>
      </c>
      <c r="L193" s="167">
        <f t="shared" si="23"/>
        <v>0</v>
      </c>
      <c r="M193" s="164">
        <f t="shared" si="24"/>
        <v>0</v>
      </c>
      <c r="N193" s="163">
        <f t="shared" si="25"/>
        <v>0</v>
      </c>
      <c r="O193" s="165">
        <f t="shared" si="26"/>
        <v>0</v>
      </c>
      <c r="P193" s="168">
        <f t="shared" si="27"/>
        <v>0</v>
      </c>
      <c r="Q193" s="1"/>
      <c r="R193" s="34">
        <f t="shared" si="28"/>
        <v>0.04</v>
      </c>
      <c r="S193" s="33">
        <f t="shared" si="22"/>
        <v>6664</v>
      </c>
    </row>
    <row r="194" spans="2:19" x14ac:dyDescent="0.25">
      <c r="B194" s="3"/>
      <c r="C194" s="175"/>
      <c r="D194" s="27"/>
      <c r="E194" s="26"/>
      <c r="F194" s="28"/>
      <c r="H194" s="5" t="str">
        <f t="shared" si="29"/>
        <v/>
      </c>
      <c r="I194" s="7" t="str">
        <f t="shared" si="20"/>
        <v/>
      </c>
      <c r="J194" s="8" t="str">
        <f t="shared" si="21"/>
        <v/>
      </c>
      <c r="K194" s="36" t="str">
        <f>IF(L194=0,"",IF(Ijour=0,MIN(DATE(YEAR(DebAmort),MONTH(DebAmort)+MoisD+(H194-1)*Imois,Jour2),DATE(YEAR(DebAmort),MONTH(DebAmort)+MoisD+1+(H194-1)*Imois,0)),DATE(YEAR(DebAmort),MONTH(DebAmort),Jour1+(H194-1)*Ijour)))</f>
        <v/>
      </c>
      <c r="L194" s="167">
        <f t="shared" si="23"/>
        <v>0</v>
      </c>
      <c r="M194" s="164">
        <f t="shared" si="24"/>
        <v>0</v>
      </c>
      <c r="N194" s="163">
        <f t="shared" si="25"/>
        <v>0</v>
      </c>
      <c r="O194" s="165">
        <f t="shared" si="26"/>
        <v>0</v>
      </c>
      <c r="P194" s="168">
        <f t="shared" si="27"/>
        <v>0</v>
      </c>
      <c r="Q194" s="1"/>
      <c r="R194" s="34">
        <f t="shared" si="28"/>
        <v>0.04</v>
      </c>
      <c r="S194" s="33">
        <f t="shared" si="22"/>
        <v>6664</v>
      </c>
    </row>
    <row r="195" spans="2:19" x14ac:dyDescent="0.25">
      <c r="B195" s="3"/>
      <c r="C195" s="175"/>
      <c r="D195" s="27"/>
      <c r="E195" s="26"/>
      <c r="F195" s="28"/>
      <c r="H195" s="5" t="str">
        <f t="shared" si="29"/>
        <v/>
      </c>
      <c r="I195" s="7" t="str">
        <f t="shared" si="20"/>
        <v/>
      </c>
      <c r="J195" s="8" t="str">
        <f t="shared" si="21"/>
        <v/>
      </c>
      <c r="K195" s="36" t="str">
        <f>IF(L195=0,"",IF(Ijour=0,MIN(DATE(YEAR(DebAmort),MONTH(DebAmort)+(H195-1)*Imois,Jour1),DATE(YEAR(DebAmort),MONTH(DebAmort)+1+(H195-1)*Imois,0)),DATE(YEAR(DebAmort),MONTH(DebAmort),Jour1+(H195-1)*Ijour)))</f>
        <v/>
      </c>
      <c r="L195" s="167">
        <f t="shared" si="23"/>
        <v>0</v>
      </c>
      <c r="M195" s="164">
        <f t="shared" si="24"/>
        <v>0</v>
      </c>
      <c r="N195" s="163">
        <f t="shared" si="25"/>
        <v>0</v>
      </c>
      <c r="O195" s="165">
        <f t="shared" si="26"/>
        <v>0</v>
      </c>
      <c r="P195" s="168">
        <f t="shared" si="27"/>
        <v>0</v>
      </c>
      <c r="Q195" s="1"/>
      <c r="R195" s="34">
        <f t="shared" si="28"/>
        <v>0.04</v>
      </c>
      <c r="S195" s="33">
        <f t="shared" si="22"/>
        <v>6664</v>
      </c>
    </row>
    <row r="196" spans="2:19" x14ac:dyDescent="0.25">
      <c r="B196" s="3"/>
      <c r="C196" s="175"/>
      <c r="D196" s="27"/>
      <c r="E196" s="26"/>
      <c r="F196" s="28"/>
      <c r="H196" s="5" t="str">
        <f t="shared" si="29"/>
        <v/>
      </c>
      <c r="I196" s="7" t="str">
        <f t="shared" si="20"/>
        <v/>
      </c>
      <c r="J196" s="8" t="str">
        <f t="shared" si="21"/>
        <v/>
      </c>
      <c r="K196" s="36" t="str">
        <f>IF(L196=0,"",IF(Ijour=0,MIN(DATE(YEAR(DebAmort),MONTH(DebAmort)+MoisD+(H196-1)*Imois,Jour2),DATE(YEAR(DebAmort),MONTH(DebAmort)+MoisD+1+(H196-1)*Imois,0)),DATE(YEAR(DebAmort),MONTH(DebAmort),Jour1+(H196-1)*Ijour)))</f>
        <v/>
      </c>
      <c r="L196" s="167">
        <f t="shared" si="23"/>
        <v>0</v>
      </c>
      <c r="M196" s="164">
        <f t="shared" si="24"/>
        <v>0</v>
      </c>
      <c r="N196" s="163">
        <f t="shared" si="25"/>
        <v>0</v>
      </c>
      <c r="O196" s="165">
        <f t="shared" si="26"/>
        <v>0</v>
      </c>
      <c r="P196" s="168">
        <f t="shared" si="27"/>
        <v>0</v>
      </c>
      <c r="Q196" s="1"/>
      <c r="R196" s="34">
        <f t="shared" si="28"/>
        <v>0.04</v>
      </c>
      <c r="S196" s="33">
        <f t="shared" si="22"/>
        <v>6664</v>
      </c>
    </row>
    <row r="197" spans="2:19" x14ac:dyDescent="0.25">
      <c r="B197" s="3"/>
      <c r="C197" s="175"/>
      <c r="D197" s="27"/>
      <c r="E197" s="26"/>
      <c r="F197" s="28"/>
      <c r="H197" s="5" t="str">
        <f t="shared" si="29"/>
        <v/>
      </c>
      <c r="I197" s="7" t="str">
        <f t="shared" si="20"/>
        <v/>
      </c>
      <c r="J197" s="8" t="str">
        <f t="shared" si="21"/>
        <v/>
      </c>
      <c r="K197" s="36" t="str">
        <f>IF(L197=0,"",IF(Ijour=0,MIN(DATE(YEAR(DebAmort),MONTH(DebAmort)+(H197-1)*Imois,Jour1),DATE(YEAR(DebAmort),MONTH(DebAmort)+1+(H197-1)*Imois,0)),DATE(YEAR(DebAmort),MONTH(DebAmort),Jour1+(H197-1)*Ijour)))</f>
        <v/>
      </c>
      <c r="L197" s="167">
        <f t="shared" si="23"/>
        <v>0</v>
      </c>
      <c r="M197" s="164">
        <f t="shared" si="24"/>
        <v>0</v>
      </c>
      <c r="N197" s="163">
        <f t="shared" si="25"/>
        <v>0</v>
      </c>
      <c r="O197" s="165">
        <f t="shared" si="26"/>
        <v>0</v>
      </c>
      <c r="P197" s="168">
        <f t="shared" si="27"/>
        <v>0</v>
      </c>
      <c r="Q197" s="1"/>
      <c r="R197" s="34">
        <f t="shared" si="28"/>
        <v>0.04</v>
      </c>
      <c r="S197" s="33">
        <f t="shared" si="22"/>
        <v>6664</v>
      </c>
    </row>
    <row r="198" spans="2:19" x14ac:dyDescent="0.25">
      <c r="B198" s="3"/>
      <c r="C198" s="175"/>
      <c r="D198" s="27"/>
      <c r="E198" s="26"/>
      <c r="F198" s="28"/>
      <c r="H198" s="5" t="str">
        <f t="shared" si="29"/>
        <v/>
      </c>
      <c r="I198" s="7" t="str">
        <f t="shared" si="20"/>
        <v/>
      </c>
      <c r="J198" s="8" t="str">
        <f t="shared" si="21"/>
        <v/>
      </c>
      <c r="K198" s="36" t="str">
        <f>IF(L198=0,"",IF(Ijour=0,MIN(DATE(YEAR(DebAmort),MONTH(DebAmort)+MoisD+(H198-1)*Imois,Jour2),DATE(YEAR(DebAmort),MONTH(DebAmort)+MoisD+1+(H198-1)*Imois,0)),DATE(YEAR(DebAmort),MONTH(DebAmort),Jour1+(H198-1)*Ijour)))</f>
        <v/>
      </c>
      <c r="L198" s="167">
        <f t="shared" si="23"/>
        <v>0</v>
      </c>
      <c r="M198" s="164">
        <f t="shared" si="24"/>
        <v>0</v>
      </c>
      <c r="N198" s="163">
        <f t="shared" si="25"/>
        <v>0</v>
      </c>
      <c r="O198" s="165">
        <f t="shared" si="26"/>
        <v>0</v>
      </c>
      <c r="P198" s="168">
        <f t="shared" si="27"/>
        <v>0</v>
      </c>
      <c r="Q198" s="1"/>
      <c r="R198" s="34">
        <f t="shared" si="28"/>
        <v>0.04</v>
      </c>
      <c r="S198" s="33">
        <f t="shared" si="22"/>
        <v>6664</v>
      </c>
    </row>
    <row r="199" spans="2:19" x14ac:dyDescent="0.25">
      <c r="B199" s="3"/>
      <c r="C199" s="175"/>
      <c r="D199" s="27"/>
      <c r="E199" s="26"/>
      <c r="F199" s="28"/>
      <c r="H199" s="5" t="str">
        <f t="shared" si="29"/>
        <v/>
      </c>
      <c r="I199" s="7" t="str">
        <f t="shared" si="20"/>
        <v/>
      </c>
      <c r="J199" s="8" t="str">
        <f t="shared" si="21"/>
        <v/>
      </c>
      <c r="K199" s="36" t="str">
        <f>IF(L199=0,"",IF(Ijour=0,MIN(DATE(YEAR(DebAmort),MONTH(DebAmort)+(H199-1)*Imois,Jour1),DATE(YEAR(DebAmort),MONTH(DebAmort)+1+(H199-1)*Imois,0)),DATE(YEAR(DebAmort),MONTH(DebAmort),Jour1+(H199-1)*Ijour)))</f>
        <v/>
      </c>
      <c r="L199" s="167">
        <f t="shared" si="23"/>
        <v>0</v>
      </c>
      <c r="M199" s="164">
        <f t="shared" si="24"/>
        <v>0</v>
      </c>
      <c r="N199" s="163">
        <f t="shared" si="25"/>
        <v>0</v>
      </c>
      <c r="O199" s="165">
        <f t="shared" si="26"/>
        <v>0</v>
      </c>
      <c r="P199" s="168">
        <f t="shared" si="27"/>
        <v>0</v>
      </c>
      <c r="Q199" s="1"/>
      <c r="R199" s="34">
        <f t="shared" si="28"/>
        <v>0.04</v>
      </c>
      <c r="S199" s="33">
        <f t="shared" si="22"/>
        <v>6664</v>
      </c>
    </row>
    <row r="200" spans="2:19" x14ac:dyDescent="0.25">
      <c r="B200" s="3"/>
      <c r="C200" s="175"/>
      <c r="D200" s="27"/>
      <c r="E200" s="26"/>
      <c r="F200" s="28"/>
      <c r="H200" s="5" t="str">
        <f t="shared" si="29"/>
        <v/>
      </c>
      <c r="I200" s="7" t="str">
        <f t="shared" si="20"/>
        <v/>
      </c>
      <c r="J200" s="8" t="str">
        <f t="shared" si="21"/>
        <v/>
      </c>
      <c r="K200" s="36" t="str">
        <f>IF(L200=0,"",IF(Ijour=0,MIN(DATE(YEAR(DebAmort),MONTH(DebAmort)+MoisD+(H200-1)*Imois,Jour2),DATE(YEAR(DebAmort),MONTH(DebAmort)+MoisD+1+(H200-1)*Imois,0)),DATE(YEAR(DebAmort),MONTH(DebAmort),Jour1+(H200-1)*Ijour)))</f>
        <v/>
      </c>
      <c r="L200" s="167">
        <f t="shared" si="23"/>
        <v>0</v>
      </c>
      <c r="M200" s="164">
        <f t="shared" si="24"/>
        <v>0</v>
      </c>
      <c r="N200" s="163">
        <f t="shared" si="25"/>
        <v>0</v>
      </c>
      <c r="O200" s="165">
        <f t="shared" si="26"/>
        <v>0</v>
      </c>
      <c r="P200" s="168">
        <f t="shared" si="27"/>
        <v>0</v>
      </c>
      <c r="Q200" s="1"/>
      <c r="R200" s="34">
        <f t="shared" si="28"/>
        <v>0.04</v>
      </c>
      <c r="S200" s="33">
        <f t="shared" si="22"/>
        <v>6664</v>
      </c>
    </row>
    <row r="201" spans="2:19" x14ac:dyDescent="0.25">
      <c r="B201" s="3"/>
      <c r="C201" s="175"/>
      <c r="D201" s="27"/>
      <c r="E201" s="26"/>
      <c r="F201" s="28"/>
      <c r="H201" s="5" t="str">
        <f t="shared" si="29"/>
        <v/>
      </c>
      <c r="I201" s="7" t="str">
        <f t="shared" si="20"/>
        <v/>
      </c>
      <c r="J201" s="8" t="str">
        <f t="shared" si="21"/>
        <v/>
      </c>
      <c r="K201" s="36" t="str">
        <f>IF(L201=0,"",IF(Ijour=0,MIN(DATE(YEAR(DebAmort),MONTH(DebAmort)+(H201-1)*Imois,Jour1),DATE(YEAR(DebAmort),MONTH(DebAmort)+1+(H201-1)*Imois,0)),DATE(YEAR(DebAmort),MONTH(DebAmort),Jour1+(H201-1)*Ijour)))</f>
        <v/>
      </c>
      <c r="L201" s="167">
        <f t="shared" si="23"/>
        <v>0</v>
      </c>
      <c r="M201" s="164">
        <f t="shared" si="24"/>
        <v>0</v>
      </c>
      <c r="N201" s="163">
        <f t="shared" si="25"/>
        <v>0</v>
      </c>
      <c r="O201" s="165">
        <f t="shared" si="26"/>
        <v>0</v>
      </c>
      <c r="P201" s="168">
        <f t="shared" si="27"/>
        <v>0</v>
      </c>
      <c r="Q201" s="1"/>
      <c r="R201" s="34">
        <f t="shared" si="28"/>
        <v>0.04</v>
      </c>
      <c r="S201" s="33">
        <f t="shared" si="22"/>
        <v>6664</v>
      </c>
    </row>
    <row r="202" spans="2:19" x14ac:dyDescent="0.25">
      <c r="B202" s="3"/>
      <c r="C202" s="175"/>
      <c r="D202" s="27"/>
      <c r="E202" s="26"/>
      <c r="F202" s="28"/>
      <c r="H202" s="5" t="str">
        <f t="shared" si="29"/>
        <v/>
      </c>
      <c r="I202" s="7" t="str">
        <f t="shared" si="20"/>
        <v/>
      </c>
      <c r="J202" s="8" t="str">
        <f t="shared" si="21"/>
        <v/>
      </c>
      <c r="K202" s="36" t="str">
        <f>IF(L202=0,"",IF(Ijour=0,MIN(DATE(YEAR(DebAmort),MONTH(DebAmort)+MoisD+(H202-1)*Imois,Jour2),DATE(YEAR(DebAmort),MONTH(DebAmort)+MoisD+1+(H202-1)*Imois,0)),DATE(YEAR(DebAmort),MONTH(DebAmort),Jour1+(H202-1)*Ijour)))</f>
        <v/>
      </c>
      <c r="L202" s="167">
        <f t="shared" si="23"/>
        <v>0</v>
      </c>
      <c r="M202" s="164">
        <f t="shared" si="24"/>
        <v>0</v>
      </c>
      <c r="N202" s="163">
        <f t="shared" si="25"/>
        <v>0</v>
      </c>
      <c r="O202" s="165">
        <f t="shared" si="26"/>
        <v>0</v>
      </c>
      <c r="P202" s="168">
        <f t="shared" si="27"/>
        <v>0</v>
      </c>
      <c r="Q202" s="1"/>
      <c r="R202" s="34">
        <f t="shared" si="28"/>
        <v>0.04</v>
      </c>
      <c r="S202" s="33">
        <f t="shared" si="22"/>
        <v>6664</v>
      </c>
    </row>
    <row r="203" spans="2:19" x14ac:dyDescent="0.25">
      <c r="B203" s="3"/>
      <c r="C203" s="175"/>
      <c r="D203" s="27"/>
      <c r="E203" s="26"/>
      <c r="F203" s="28"/>
      <c r="H203" s="5" t="str">
        <f t="shared" si="29"/>
        <v/>
      </c>
      <c r="I203" s="7" t="str">
        <f t="shared" si="20"/>
        <v/>
      </c>
      <c r="J203" s="8" t="str">
        <f t="shared" si="21"/>
        <v/>
      </c>
      <c r="K203" s="36" t="str">
        <f>IF(L203=0,"",IF(Ijour=0,MIN(DATE(YEAR(DebAmort),MONTH(DebAmort)+(H203-1)*Imois,Jour1),DATE(YEAR(DebAmort),MONTH(DebAmort)+1+(H203-1)*Imois,0)),DATE(YEAR(DebAmort),MONTH(DebAmort),Jour1+(H203-1)*Ijour)))</f>
        <v/>
      </c>
      <c r="L203" s="167">
        <f t="shared" si="23"/>
        <v>0</v>
      </c>
      <c r="M203" s="164">
        <f t="shared" si="24"/>
        <v>0</v>
      </c>
      <c r="N203" s="163">
        <f t="shared" si="25"/>
        <v>0</v>
      </c>
      <c r="O203" s="165">
        <f t="shared" si="26"/>
        <v>0</v>
      </c>
      <c r="P203" s="168">
        <f t="shared" si="27"/>
        <v>0</v>
      </c>
      <c r="Q203" s="1"/>
      <c r="R203" s="34">
        <f t="shared" si="28"/>
        <v>0.04</v>
      </c>
      <c r="S203" s="33">
        <f t="shared" si="22"/>
        <v>6664</v>
      </c>
    </row>
    <row r="204" spans="2:19" x14ac:dyDescent="0.25">
      <c r="B204" s="3"/>
      <c r="C204" s="175"/>
      <c r="D204" s="27"/>
      <c r="E204" s="26"/>
      <c r="F204" s="28"/>
      <c r="H204" s="5" t="str">
        <f t="shared" si="29"/>
        <v/>
      </c>
      <c r="I204" s="7" t="str">
        <f t="shared" si="20"/>
        <v/>
      </c>
      <c r="J204" s="8" t="str">
        <f t="shared" si="21"/>
        <v/>
      </c>
      <c r="K204" s="36" t="str">
        <f>IF(L204=0,"",IF(Ijour=0,MIN(DATE(YEAR(DebAmort),MONTH(DebAmort)+MoisD+(H204-1)*Imois,Jour2),DATE(YEAR(DebAmort),MONTH(DebAmort)+MoisD+1+(H204-1)*Imois,0)),DATE(YEAR(DebAmort),MONTH(DebAmort),Jour1+(H204-1)*Ijour)))</f>
        <v/>
      </c>
      <c r="L204" s="167">
        <f t="shared" si="23"/>
        <v>0</v>
      </c>
      <c r="M204" s="164">
        <f t="shared" si="24"/>
        <v>0</v>
      </c>
      <c r="N204" s="163">
        <f t="shared" si="25"/>
        <v>0</v>
      </c>
      <c r="O204" s="165">
        <f t="shared" si="26"/>
        <v>0</v>
      </c>
      <c r="P204" s="168">
        <f t="shared" si="27"/>
        <v>0</v>
      </c>
      <c r="Q204" s="1"/>
      <c r="R204" s="34">
        <f t="shared" si="28"/>
        <v>0.04</v>
      </c>
      <c r="S204" s="33">
        <f t="shared" si="22"/>
        <v>6664</v>
      </c>
    </row>
    <row r="205" spans="2:19" x14ac:dyDescent="0.25">
      <c r="B205" s="3"/>
      <c r="C205" s="175"/>
      <c r="D205" s="27"/>
      <c r="E205" s="26"/>
      <c r="F205" s="28"/>
      <c r="H205" s="5" t="str">
        <f t="shared" si="29"/>
        <v/>
      </c>
      <c r="I205" s="7" t="str">
        <f t="shared" si="20"/>
        <v/>
      </c>
      <c r="J205" s="8" t="str">
        <f t="shared" si="21"/>
        <v/>
      </c>
      <c r="K205" s="36" t="str">
        <f>IF(L205=0,"",IF(Ijour=0,MIN(DATE(YEAR(DebAmort),MONTH(DebAmort)+(H205-1)*Imois,Jour1),DATE(YEAR(DebAmort),MONTH(DebAmort)+1+(H205-1)*Imois,0)),DATE(YEAR(DebAmort),MONTH(DebAmort),Jour1+(H205-1)*Ijour)))</f>
        <v/>
      </c>
      <c r="L205" s="167">
        <f t="shared" si="23"/>
        <v>0</v>
      </c>
      <c r="M205" s="164">
        <f t="shared" si="24"/>
        <v>0</v>
      </c>
      <c r="N205" s="163">
        <f t="shared" si="25"/>
        <v>0</v>
      </c>
      <c r="O205" s="165">
        <f t="shared" si="26"/>
        <v>0</v>
      </c>
      <c r="P205" s="168">
        <f t="shared" si="27"/>
        <v>0</v>
      </c>
      <c r="Q205" s="1"/>
      <c r="R205" s="34">
        <f t="shared" si="28"/>
        <v>0.04</v>
      </c>
      <c r="S205" s="33">
        <f t="shared" si="22"/>
        <v>6664</v>
      </c>
    </row>
    <row r="206" spans="2:19" x14ac:dyDescent="0.25">
      <c r="B206" s="3"/>
      <c r="C206" s="175"/>
      <c r="D206" s="27"/>
      <c r="E206" s="26"/>
      <c r="F206" s="28"/>
      <c r="H206" s="5" t="str">
        <f t="shared" si="29"/>
        <v/>
      </c>
      <c r="I206" s="7" t="str">
        <f t="shared" si="20"/>
        <v/>
      </c>
      <c r="J206" s="8" t="str">
        <f t="shared" si="21"/>
        <v/>
      </c>
      <c r="K206" s="36" t="str">
        <f>IF(L206=0,"",IF(Ijour=0,MIN(DATE(YEAR(DebAmort),MONTH(DebAmort)+MoisD+(H206-1)*Imois,Jour2),DATE(YEAR(DebAmort),MONTH(DebAmort)+MoisD+1+(H206-1)*Imois,0)),DATE(YEAR(DebAmort),MONTH(DebAmort),Jour1+(H206-1)*Ijour)))</f>
        <v/>
      </c>
      <c r="L206" s="167">
        <f t="shared" si="23"/>
        <v>0</v>
      </c>
      <c r="M206" s="164">
        <f t="shared" si="24"/>
        <v>0</v>
      </c>
      <c r="N206" s="163">
        <f t="shared" si="25"/>
        <v>0</v>
      </c>
      <c r="O206" s="165">
        <f t="shared" si="26"/>
        <v>0</v>
      </c>
      <c r="P206" s="168">
        <f t="shared" si="27"/>
        <v>0</v>
      </c>
      <c r="Q206" s="1"/>
      <c r="R206" s="34">
        <f t="shared" si="28"/>
        <v>0.04</v>
      </c>
      <c r="S206" s="33">
        <f t="shared" si="22"/>
        <v>6664</v>
      </c>
    </row>
    <row r="207" spans="2:19" x14ac:dyDescent="0.25">
      <c r="B207" s="3"/>
      <c r="C207" s="175"/>
      <c r="D207" s="27"/>
      <c r="E207" s="26"/>
      <c r="F207" s="28"/>
      <c r="H207" s="5" t="str">
        <f t="shared" si="29"/>
        <v/>
      </c>
      <c r="I207" s="7" t="str">
        <f t="shared" ref="I207:I270" si="30">IF(L207&gt;0,NbEch+Différé+1-H207,"")</f>
        <v/>
      </c>
      <c r="J207" s="8" t="str">
        <f t="shared" ref="J207:J270" si="31">IF(ISNUMBER(K207),YEAR(K207),"")</f>
        <v/>
      </c>
      <c r="K207" s="36" t="str">
        <f>IF(L207=0,"",IF(Ijour=0,MIN(DATE(YEAR(DebAmort),MONTH(DebAmort)+(H207-1)*Imois,Jour1),DATE(YEAR(DebAmort),MONTH(DebAmort)+1+(H207-1)*Imois,0)),DATE(YEAR(DebAmort),MONTH(DebAmort),Jour1+(H207-1)*Ijour)))</f>
        <v/>
      </c>
      <c r="L207" s="167">
        <f t="shared" si="23"/>
        <v>0</v>
      </c>
      <c r="M207" s="164">
        <f t="shared" si="24"/>
        <v>0</v>
      </c>
      <c r="N207" s="163">
        <f t="shared" si="25"/>
        <v>0</v>
      </c>
      <c r="O207" s="165">
        <f t="shared" si="26"/>
        <v>0</v>
      </c>
      <c r="P207" s="168">
        <f t="shared" si="27"/>
        <v>0</v>
      </c>
      <c r="Q207" s="1"/>
      <c r="R207" s="34">
        <f t="shared" si="28"/>
        <v>0.04</v>
      </c>
      <c r="S207" s="33">
        <f t="shared" si="22"/>
        <v>6664</v>
      </c>
    </row>
    <row r="208" spans="2:19" x14ac:dyDescent="0.25">
      <c r="B208" s="3"/>
      <c r="C208" s="175"/>
      <c r="D208" s="27"/>
      <c r="E208" s="26"/>
      <c r="F208" s="28"/>
      <c r="H208" s="5" t="str">
        <f t="shared" si="29"/>
        <v/>
      </c>
      <c r="I208" s="7" t="str">
        <f t="shared" si="30"/>
        <v/>
      </c>
      <c r="J208" s="8" t="str">
        <f t="shared" si="31"/>
        <v/>
      </c>
      <c r="K208" s="36" t="str">
        <f>IF(L208=0,"",IF(Ijour=0,MIN(DATE(YEAR(DebAmort),MONTH(DebAmort)+MoisD+(H208-1)*Imois,Jour2),DATE(YEAR(DebAmort),MONTH(DebAmort)+MoisD+1+(H208-1)*Imois,0)),DATE(YEAR(DebAmort),MONTH(DebAmort),Jour1+(H208-1)*Ijour)))</f>
        <v/>
      </c>
      <c r="L208" s="167">
        <f t="shared" si="23"/>
        <v>0</v>
      </c>
      <c r="M208" s="164">
        <f t="shared" si="24"/>
        <v>0</v>
      </c>
      <c r="N208" s="163">
        <f t="shared" si="25"/>
        <v>0</v>
      </c>
      <c r="O208" s="165">
        <f t="shared" si="26"/>
        <v>0</v>
      </c>
      <c r="P208" s="168">
        <f t="shared" si="27"/>
        <v>0</v>
      </c>
      <c r="Q208" s="1"/>
      <c r="R208" s="34">
        <f t="shared" si="28"/>
        <v>0.04</v>
      </c>
      <c r="S208" s="33">
        <f t="shared" ref="S208:S271" si="32">IF(E208&gt;0,E208,IF(D208&gt;0,IF(AND(EchFIXE,R208&gt;0),ROUND((L208-C208)*R208/(1-((1+R208)^-D208)),NbDeci),ROUND(L208/D208,NbDeci)),S207))</f>
        <v>6664</v>
      </c>
    </row>
    <row r="209" spans="2:19" x14ac:dyDescent="0.25">
      <c r="B209" s="3"/>
      <c r="C209" s="175"/>
      <c r="D209" s="27"/>
      <c r="E209" s="26"/>
      <c r="F209" s="28"/>
      <c r="H209" s="5" t="str">
        <f t="shared" si="29"/>
        <v/>
      </c>
      <c r="I209" s="7" t="str">
        <f t="shared" si="30"/>
        <v/>
      </c>
      <c r="J209" s="8" t="str">
        <f t="shared" si="31"/>
        <v/>
      </c>
      <c r="K209" s="36" t="str">
        <f>IF(L209=0,"",IF(Ijour=0,MIN(DATE(YEAR(DebAmort),MONTH(DebAmort)+(H209-1)*Imois,Jour1),DATE(YEAR(DebAmort),MONTH(DebAmort)+1+(H209-1)*Imois,0)),DATE(YEAR(DebAmort),MONTH(DebAmort),Jour1+(H209-1)*Ijour)))</f>
        <v/>
      </c>
      <c r="L209" s="167">
        <f t="shared" si="23"/>
        <v>0</v>
      </c>
      <c r="M209" s="164">
        <f t="shared" si="24"/>
        <v>0</v>
      </c>
      <c r="N209" s="163">
        <f t="shared" si="25"/>
        <v>0</v>
      </c>
      <c r="O209" s="165">
        <f t="shared" si="26"/>
        <v>0</v>
      </c>
      <c r="P209" s="168">
        <f t="shared" si="27"/>
        <v>0</v>
      </c>
      <c r="Q209" s="1"/>
      <c r="R209" s="34">
        <f t="shared" si="28"/>
        <v>0.04</v>
      </c>
      <c r="S209" s="33">
        <f t="shared" si="32"/>
        <v>6664</v>
      </c>
    </row>
    <row r="210" spans="2:19" x14ac:dyDescent="0.25">
      <c r="B210" s="3"/>
      <c r="C210" s="175"/>
      <c r="D210" s="27"/>
      <c r="E210" s="26"/>
      <c r="F210" s="28"/>
      <c r="H210" s="5" t="str">
        <f t="shared" si="29"/>
        <v/>
      </c>
      <c r="I210" s="7" t="str">
        <f t="shared" si="30"/>
        <v/>
      </c>
      <c r="J210" s="8" t="str">
        <f t="shared" si="31"/>
        <v/>
      </c>
      <c r="K210" s="36" t="str">
        <f>IF(L210=0,"",IF(Ijour=0,MIN(DATE(YEAR(DebAmort),MONTH(DebAmort)+MoisD+(H210-1)*Imois,Jour2),DATE(YEAR(DebAmort),MONTH(DebAmort)+MoisD+1+(H210-1)*Imois,0)),DATE(YEAR(DebAmort),MONTH(DebAmort),Jour1+(H210-1)*Ijour)))</f>
        <v/>
      </c>
      <c r="L210" s="167">
        <f t="shared" ref="L210:L273" si="33">L209-N209</f>
        <v>0</v>
      </c>
      <c r="M210" s="164">
        <f t="shared" ref="M210:M273" si="34">IF(H210&lt;=NoEchMaxi,ROUND(L210*R210,NbDeci),0)</f>
        <v>0</v>
      </c>
      <c r="N210" s="163">
        <f t="shared" ref="N210:N273" si="35">IF(OR(H210&lt;=Différé,H210&gt;NoEchMaxi),IF(DiffTotal,-M210,0),IF(H210&gt;=NoEchRemb,L210,IF(S210-(M210*EchFIXE)&gt;L210-2,L210,S210-(M210*EchFIXE))))+C210</f>
        <v>0</v>
      </c>
      <c r="O210" s="165">
        <f t="shared" ref="O210:O273" si="36">IF(OR(L210=0,H210&gt;NoEchMaxi),0,ROUND(FraisF+FraisV*L210,NbDeci))+F210</f>
        <v>0</v>
      </c>
      <c r="P210" s="168">
        <f t="shared" ref="P210:P273" si="37">SUM(M210:O210)</f>
        <v>0</v>
      </c>
      <c r="Q210" s="1"/>
      <c r="R210" s="34">
        <f t="shared" ref="R210:R273" si="38">IF(B210&gt;0,IF(TauxActuariel,((B210+1)^(1/NbEchAn))-1,B210/NbEchAn),R209)</f>
        <v>0.04</v>
      </c>
      <c r="S210" s="33">
        <f t="shared" si="32"/>
        <v>6664</v>
      </c>
    </row>
    <row r="211" spans="2:19" x14ac:dyDescent="0.25">
      <c r="B211" s="3"/>
      <c r="C211" s="175"/>
      <c r="D211" s="27"/>
      <c r="E211" s="26"/>
      <c r="F211" s="28"/>
      <c r="H211" s="5" t="str">
        <f t="shared" ref="H211:H274" si="39">IF(L211=0,"",H210+1)</f>
        <v/>
      </c>
      <c r="I211" s="7" t="str">
        <f t="shared" si="30"/>
        <v/>
      </c>
      <c r="J211" s="8" t="str">
        <f t="shared" si="31"/>
        <v/>
      </c>
      <c r="K211" s="36" t="str">
        <f>IF(L211=0,"",IF(Ijour=0,MIN(DATE(YEAR(DebAmort),MONTH(DebAmort)+(H211-1)*Imois,Jour1),DATE(YEAR(DebAmort),MONTH(DebAmort)+1+(H211-1)*Imois,0)),DATE(YEAR(DebAmort),MONTH(DebAmort),Jour1+(H211-1)*Ijour)))</f>
        <v/>
      </c>
      <c r="L211" s="167">
        <f t="shared" si="33"/>
        <v>0</v>
      </c>
      <c r="M211" s="164">
        <f t="shared" si="34"/>
        <v>0</v>
      </c>
      <c r="N211" s="163">
        <f t="shared" si="35"/>
        <v>0</v>
      </c>
      <c r="O211" s="165">
        <f t="shared" si="36"/>
        <v>0</v>
      </c>
      <c r="P211" s="168">
        <f t="shared" si="37"/>
        <v>0</v>
      </c>
      <c r="Q211" s="1"/>
      <c r="R211" s="34">
        <f t="shared" si="38"/>
        <v>0.04</v>
      </c>
      <c r="S211" s="33">
        <f t="shared" si="32"/>
        <v>6664</v>
      </c>
    </row>
    <row r="212" spans="2:19" x14ac:dyDescent="0.25">
      <c r="B212" s="3"/>
      <c r="C212" s="175"/>
      <c r="D212" s="27"/>
      <c r="E212" s="26"/>
      <c r="F212" s="28"/>
      <c r="H212" s="5" t="str">
        <f t="shared" si="39"/>
        <v/>
      </c>
      <c r="I212" s="7" t="str">
        <f t="shared" si="30"/>
        <v/>
      </c>
      <c r="J212" s="8" t="str">
        <f t="shared" si="31"/>
        <v/>
      </c>
      <c r="K212" s="36" t="str">
        <f>IF(L212=0,"",IF(Ijour=0,MIN(DATE(YEAR(DebAmort),MONTH(DebAmort)+MoisD+(H212-1)*Imois,Jour2),DATE(YEAR(DebAmort),MONTH(DebAmort)+MoisD+1+(H212-1)*Imois,0)),DATE(YEAR(DebAmort),MONTH(DebAmort),Jour1+(H212-1)*Ijour)))</f>
        <v/>
      </c>
      <c r="L212" s="167">
        <f t="shared" si="33"/>
        <v>0</v>
      </c>
      <c r="M212" s="164">
        <f t="shared" si="34"/>
        <v>0</v>
      </c>
      <c r="N212" s="163">
        <f t="shared" si="35"/>
        <v>0</v>
      </c>
      <c r="O212" s="165">
        <f t="shared" si="36"/>
        <v>0</v>
      </c>
      <c r="P212" s="168">
        <f t="shared" si="37"/>
        <v>0</v>
      </c>
      <c r="Q212" s="1"/>
      <c r="R212" s="34">
        <f t="shared" si="38"/>
        <v>0.04</v>
      </c>
      <c r="S212" s="33">
        <f t="shared" si="32"/>
        <v>6664</v>
      </c>
    </row>
    <row r="213" spans="2:19" x14ac:dyDescent="0.25">
      <c r="B213" s="3"/>
      <c r="C213" s="175"/>
      <c r="D213" s="27"/>
      <c r="E213" s="26"/>
      <c r="F213" s="28"/>
      <c r="H213" s="5" t="str">
        <f t="shared" si="39"/>
        <v/>
      </c>
      <c r="I213" s="7" t="str">
        <f t="shared" si="30"/>
        <v/>
      </c>
      <c r="J213" s="8" t="str">
        <f t="shared" si="31"/>
        <v/>
      </c>
      <c r="K213" s="36" t="str">
        <f>IF(L213=0,"",IF(Ijour=0,MIN(DATE(YEAR(DebAmort),MONTH(DebAmort)+(H213-1)*Imois,Jour1),DATE(YEAR(DebAmort),MONTH(DebAmort)+1+(H213-1)*Imois,0)),DATE(YEAR(DebAmort),MONTH(DebAmort),Jour1+(H213-1)*Ijour)))</f>
        <v/>
      </c>
      <c r="L213" s="167">
        <f t="shared" si="33"/>
        <v>0</v>
      </c>
      <c r="M213" s="164">
        <f t="shared" si="34"/>
        <v>0</v>
      </c>
      <c r="N213" s="163">
        <f t="shared" si="35"/>
        <v>0</v>
      </c>
      <c r="O213" s="165">
        <f t="shared" si="36"/>
        <v>0</v>
      </c>
      <c r="P213" s="168">
        <f t="shared" si="37"/>
        <v>0</v>
      </c>
      <c r="Q213" s="1"/>
      <c r="R213" s="34">
        <f t="shared" si="38"/>
        <v>0.04</v>
      </c>
      <c r="S213" s="33">
        <f t="shared" si="32"/>
        <v>6664</v>
      </c>
    </row>
    <row r="214" spans="2:19" x14ac:dyDescent="0.25">
      <c r="B214" s="3"/>
      <c r="C214" s="175"/>
      <c r="D214" s="27"/>
      <c r="E214" s="26"/>
      <c r="F214" s="28"/>
      <c r="H214" s="5" t="str">
        <f t="shared" si="39"/>
        <v/>
      </c>
      <c r="I214" s="7" t="str">
        <f t="shared" si="30"/>
        <v/>
      </c>
      <c r="J214" s="8" t="str">
        <f t="shared" si="31"/>
        <v/>
      </c>
      <c r="K214" s="36" t="str">
        <f>IF(L214=0,"",IF(Ijour=0,MIN(DATE(YEAR(DebAmort),MONTH(DebAmort)+MoisD+(H214-1)*Imois,Jour2),DATE(YEAR(DebAmort),MONTH(DebAmort)+MoisD+1+(H214-1)*Imois,0)),DATE(YEAR(DebAmort),MONTH(DebAmort),Jour1+(H214-1)*Ijour)))</f>
        <v/>
      </c>
      <c r="L214" s="167">
        <f t="shared" si="33"/>
        <v>0</v>
      </c>
      <c r="M214" s="164">
        <f t="shared" si="34"/>
        <v>0</v>
      </c>
      <c r="N214" s="163">
        <f t="shared" si="35"/>
        <v>0</v>
      </c>
      <c r="O214" s="165">
        <f t="shared" si="36"/>
        <v>0</v>
      </c>
      <c r="P214" s="168">
        <f t="shared" si="37"/>
        <v>0</v>
      </c>
      <c r="Q214" s="1"/>
      <c r="R214" s="34">
        <f t="shared" si="38"/>
        <v>0.04</v>
      </c>
      <c r="S214" s="33">
        <f t="shared" si="32"/>
        <v>6664</v>
      </c>
    </row>
    <row r="215" spans="2:19" x14ac:dyDescent="0.25">
      <c r="B215" s="3"/>
      <c r="C215" s="175"/>
      <c r="D215" s="27"/>
      <c r="E215" s="26"/>
      <c r="F215" s="28"/>
      <c r="H215" s="5" t="str">
        <f t="shared" si="39"/>
        <v/>
      </c>
      <c r="I215" s="7" t="str">
        <f t="shared" si="30"/>
        <v/>
      </c>
      <c r="J215" s="8" t="str">
        <f t="shared" si="31"/>
        <v/>
      </c>
      <c r="K215" s="36" t="str">
        <f>IF(L215=0,"",IF(Ijour=0,MIN(DATE(YEAR(DebAmort),MONTH(DebAmort)+(H215-1)*Imois,Jour1),DATE(YEAR(DebAmort),MONTH(DebAmort)+1+(H215-1)*Imois,0)),DATE(YEAR(DebAmort),MONTH(DebAmort),Jour1+(H215-1)*Ijour)))</f>
        <v/>
      </c>
      <c r="L215" s="167">
        <f t="shared" si="33"/>
        <v>0</v>
      </c>
      <c r="M215" s="164">
        <f t="shared" si="34"/>
        <v>0</v>
      </c>
      <c r="N215" s="163">
        <f t="shared" si="35"/>
        <v>0</v>
      </c>
      <c r="O215" s="165">
        <f t="shared" si="36"/>
        <v>0</v>
      </c>
      <c r="P215" s="168">
        <f t="shared" si="37"/>
        <v>0</v>
      </c>
      <c r="Q215" s="1"/>
      <c r="R215" s="34">
        <f t="shared" si="38"/>
        <v>0.04</v>
      </c>
      <c r="S215" s="33">
        <f t="shared" si="32"/>
        <v>6664</v>
      </c>
    </row>
    <row r="216" spans="2:19" x14ac:dyDescent="0.25">
      <c r="B216" s="3"/>
      <c r="C216" s="175"/>
      <c r="D216" s="27"/>
      <c r="E216" s="26"/>
      <c r="F216" s="28"/>
      <c r="H216" s="5" t="str">
        <f t="shared" si="39"/>
        <v/>
      </c>
      <c r="I216" s="7" t="str">
        <f t="shared" si="30"/>
        <v/>
      </c>
      <c r="J216" s="8" t="str">
        <f t="shared" si="31"/>
        <v/>
      </c>
      <c r="K216" s="36" t="str">
        <f>IF(L216=0,"",IF(Ijour=0,MIN(DATE(YEAR(DebAmort),MONTH(DebAmort)+MoisD+(H216-1)*Imois,Jour2),DATE(YEAR(DebAmort),MONTH(DebAmort)+MoisD+1+(H216-1)*Imois,0)),DATE(YEAR(DebAmort),MONTH(DebAmort),Jour1+(H216-1)*Ijour)))</f>
        <v/>
      </c>
      <c r="L216" s="167">
        <f t="shared" si="33"/>
        <v>0</v>
      </c>
      <c r="M216" s="164">
        <f t="shared" si="34"/>
        <v>0</v>
      </c>
      <c r="N216" s="163">
        <f t="shared" si="35"/>
        <v>0</v>
      </c>
      <c r="O216" s="165">
        <f t="shared" si="36"/>
        <v>0</v>
      </c>
      <c r="P216" s="168">
        <f t="shared" si="37"/>
        <v>0</v>
      </c>
      <c r="Q216" s="1"/>
      <c r="R216" s="34">
        <f t="shared" si="38"/>
        <v>0.04</v>
      </c>
      <c r="S216" s="33">
        <f t="shared" si="32"/>
        <v>6664</v>
      </c>
    </row>
    <row r="217" spans="2:19" x14ac:dyDescent="0.25">
      <c r="B217" s="3"/>
      <c r="C217" s="175"/>
      <c r="D217" s="27"/>
      <c r="E217" s="26"/>
      <c r="F217" s="28"/>
      <c r="H217" s="5" t="str">
        <f t="shared" si="39"/>
        <v/>
      </c>
      <c r="I217" s="7" t="str">
        <f t="shared" si="30"/>
        <v/>
      </c>
      <c r="J217" s="8" t="str">
        <f t="shared" si="31"/>
        <v/>
      </c>
      <c r="K217" s="36" t="str">
        <f>IF(L217=0,"",IF(Ijour=0,MIN(DATE(YEAR(DebAmort),MONTH(DebAmort)+(H217-1)*Imois,Jour1),DATE(YEAR(DebAmort),MONTH(DebAmort)+1+(H217-1)*Imois,0)),DATE(YEAR(DebAmort),MONTH(DebAmort),Jour1+(H217-1)*Ijour)))</f>
        <v/>
      </c>
      <c r="L217" s="167">
        <f t="shared" si="33"/>
        <v>0</v>
      </c>
      <c r="M217" s="164">
        <f t="shared" si="34"/>
        <v>0</v>
      </c>
      <c r="N217" s="163">
        <f t="shared" si="35"/>
        <v>0</v>
      </c>
      <c r="O217" s="165">
        <f t="shared" si="36"/>
        <v>0</v>
      </c>
      <c r="P217" s="168">
        <f t="shared" si="37"/>
        <v>0</v>
      </c>
      <c r="Q217" s="1"/>
      <c r="R217" s="34">
        <f t="shared" si="38"/>
        <v>0.04</v>
      </c>
      <c r="S217" s="33">
        <f t="shared" si="32"/>
        <v>6664</v>
      </c>
    </row>
    <row r="218" spans="2:19" x14ac:dyDescent="0.25">
      <c r="B218" s="3"/>
      <c r="C218" s="175"/>
      <c r="D218" s="27"/>
      <c r="E218" s="26"/>
      <c r="F218" s="28"/>
      <c r="H218" s="5" t="str">
        <f t="shared" si="39"/>
        <v/>
      </c>
      <c r="I218" s="7" t="str">
        <f t="shared" si="30"/>
        <v/>
      </c>
      <c r="J218" s="8" t="str">
        <f t="shared" si="31"/>
        <v/>
      </c>
      <c r="K218" s="36" t="str">
        <f>IF(L218=0,"",IF(Ijour=0,MIN(DATE(YEAR(DebAmort),MONTH(DebAmort)+MoisD+(H218-1)*Imois,Jour2),DATE(YEAR(DebAmort),MONTH(DebAmort)+MoisD+1+(H218-1)*Imois,0)),DATE(YEAR(DebAmort),MONTH(DebAmort),Jour1+(H218-1)*Ijour)))</f>
        <v/>
      </c>
      <c r="L218" s="167">
        <f t="shared" si="33"/>
        <v>0</v>
      </c>
      <c r="M218" s="164">
        <f t="shared" si="34"/>
        <v>0</v>
      </c>
      <c r="N218" s="163">
        <f t="shared" si="35"/>
        <v>0</v>
      </c>
      <c r="O218" s="165">
        <f t="shared" si="36"/>
        <v>0</v>
      </c>
      <c r="P218" s="168">
        <f t="shared" si="37"/>
        <v>0</v>
      </c>
      <c r="Q218" s="1"/>
      <c r="R218" s="34">
        <f t="shared" si="38"/>
        <v>0.04</v>
      </c>
      <c r="S218" s="33">
        <f t="shared" si="32"/>
        <v>6664</v>
      </c>
    </row>
    <row r="219" spans="2:19" x14ac:dyDescent="0.25">
      <c r="B219" s="3"/>
      <c r="C219" s="175"/>
      <c r="D219" s="27"/>
      <c r="E219" s="26"/>
      <c r="F219" s="28"/>
      <c r="H219" s="5" t="str">
        <f t="shared" si="39"/>
        <v/>
      </c>
      <c r="I219" s="7" t="str">
        <f t="shared" si="30"/>
        <v/>
      </c>
      <c r="J219" s="8" t="str">
        <f t="shared" si="31"/>
        <v/>
      </c>
      <c r="K219" s="36" t="str">
        <f>IF(L219=0,"",IF(Ijour=0,MIN(DATE(YEAR(DebAmort),MONTH(DebAmort)+(H219-1)*Imois,Jour1),DATE(YEAR(DebAmort),MONTH(DebAmort)+1+(H219-1)*Imois,0)),DATE(YEAR(DebAmort),MONTH(DebAmort),Jour1+(H219-1)*Ijour)))</f>
        <v/>
      </c>
      <c r="L219" s="167">
        <f t="shared" si="33"/>
        <v>0</v>
      </c>
      <c r="M219" s="164">
        <f t="shared" si="34"/>
        <v>0</v>
      </c>
      <c r="N219" s="163">
        <f t="shared" si="35"/>
        <v>0</v>
      </c>
      <c r="O219" s="165">
        <f t="shared" si="36"/>
        <v>0</v>
      </c>
      <c r="P219" s="168">
        <f t="shared" si="37"/>
        <v>0</v>
      </c>
      <c r="Q219" s="1"/>
      <c r="R219" s="34">
        <f t="shared" si="38"/>
        <v>0.04</v>
      </c>
      <c r="S219" s="33">
        <f t="shared" si="32"/>
        <v>6664</v>
      </c>
    </row>
    <row r="220" spans="2:19" x14ac:dyDescent="0.25">
      <c r="B220" s="3"/>
      <c r="C220" s="175"/>
      <c r="D220" s="27"/>
      <c r="E220" s="26"/>
      <c r="F220" s="28"/>
      <c r="H220" s="5" t="str">
        <f t="shared" si="39"/>
        <v/>
      </c>
      <c r="I220" s="7" t="str">
        <f t="shared" si="30"/>
        <v/>
      </c>
      <c r="J220" s="8" t="str">
        <f t="shared" si="31"/>
        <v/>
      </c>
      <c r="K220" s="36" t="str">
        <f>IF(L220=0,"",IF(Ijour=0,MIN(DATE(YEAR(DebAmort),MONTH(DebAmort)+MoisD+(H220-1)*Imois,Jour2),DATE(YEAR(DebAmort),MONTH(DebAmort)+MoisD+1+(H220-1)*Imois,0)),DATE(YEAR(DebAmort),MONTH(DebAmort),Jour1+(H220-1)*Ijour)))</f>
        <v/>
      </c>
      <c r="L220" s="167">
        <f t="shared" si="33"/>
        <v>0</v>
      </c>
      <c r="M220" s="164">
        <f t="shared" si="34"/>
        <v>0</v>
      </c>
      <c r="N220" s="163">
        <f t="shared" si="35"/>
        <v>0</v>
      </c>
      <c r="O220" s="165">
        <f t="shared" si="36"/>
        <v>0</v>
      </c>
      <c r="P220" s="168">
        <f t="shared" si="37"/>
        <v>0</v>
      </c>
      <c r="Q220" s="1"/>
      <c r="R220" s="34">
        <f t="shared" si="38"/>
        <v>0.04</v>
      </c>
      <c r="S220" s="33">
        <f t="shared" si="32"/>
        <v>6664</v>
      </c>
    </row>
    <row r="221" spans="2:19" x14ac:dyDescent="0.25">
      <c r="B221" s="3"/>
      <c r="C221" s="175"/>
      <c r="D221" s="27"/>
      <c r="E221" s="26"/>
      <c r="F221" s="28"/>
      <c r="H221" s="5" t="str">
        <f t="shared" si="39"/>
        <v/>
      </c>
      <c r="I221" s="7" t="str">
        <f t="shared" si="30"/>
        <v/>
      </c>
      <c r="J221" s="8" t="str">
        <f t="shared" si="31"/>
        <v/>
      </c>
      <c r="K221" s="36" t="str">
        <f>IF(L221=0,"",IF(Ijour=0,MIN(DATE(YEAR(DebAmort),MONTH(DebAmort)+(H221-1)*Imois,Jour1),DATE(YEAR(DebAmort),MONTH(DebAmort)+1+(H221-1)*Imois,0)),DATE(YEAR(DebAmort),MONTH(DebAmort),Jour1+(H221-1)*Ijour)))</f>
        <v/>
      </c>
      <c r="L221" s="167">
        <f t="shared" si="33"/>
        <v>0</v>
      </c>
      <c r="M221" s="164">
        <f t="shared" si="34"/>
        <v>0</v>
      </c>
      <c r="N221" s="163">
        <f t="shared" si="35"/>
        <v>0</v>
      </c>
      <c r="O221" s="165">
        <f t="shared" si="36"/>
        <v>0</v>
      </c>
      <c r="P221" s="168">
        <f t="shared" si="37"/>
        <v>0</v>
      </c>
      <c r="Q221" s="1"/>
      <c r="R221" s="34">
        <f t="shared" si="38"/>
        <v>0.04</v>
      </c>
      <c r="S221" s="33">
        <f t="shared" si="32"/>
        <v>6664</v>
      </c>
    </row>
    <row r="222" spans="2:19" x14ac:dyDescent="0.25">
      <c r="B222" s="3"/>
      <c r="C222" s="175"/>
      <c r="D222" s="27"/>
      <c r="E222" s="26"/>
      <c r="F222" s="28"/>
      <c r="H222" s="5" t="str">
        <f t="shared" si="39"/>
        <v/>
      </c>
      <c r="I222" s="7" t="str">
        <f t="shared" si="30"/>
        <v/>
      </c>
      <c r="J222" s="8" t="str">
        <f t="shared" si="31"/>
        <v/>
      </c>
      <c r="K222" s="36" t="str">
        <f>IF(L222=0,"",IF(Ijour=0,MIN(DATE(YEAR(DebAmort),MONTH(DebAmort)+MoisD+(H222-1)*Imois,Jour2),DATE(YEAR(DebAmort),MONTH(DebAmort)+MoisD+1+(H222-1)*Imois,0)),DATE(YEAR(DebAmort),MONTH(DebAmort),Jour1+(H222-1)*Ijour)))</f>
        <v/>
      </c>
      <c r="L222" s="167">
        <f t="shared" si="33"/>
        <v>0</v>
      </c>
      <c r="M222" s="164">
        <f t="shared" si="34"/>
        <v>0</v>
      </c>
      <c r="N222" s="163">
        <f t="shared" si="35"/>
        <v>0</v>
      </c>
      <c r="O222" s="165">
        <f t="shared" si="36"/>
        <v>0</v>
      </c>
      <c r="P222" s="168">
        <f t="shared" si="37"/>
        <v>0</v>
      </c>
      <c r="Q222" s="1"/>
      <c r="R222" s="34">
        <f t="shared" si="38"/>
        <v>0.04</v>
      </c>
      <c r="S222" s="33">
        <f t="shared" si="32"/>
        <v>6664</v>
      </c>
    </row>
    <row r="223" spans="2:19" x14ac:dyDescent="0.25">
      <c r="B223" s="3"/>
      <c r="C223" s="175"/>
      <c r="D223" s="27"/>
      <c r="E223" s="26"/>
      <c r="F223" s="28"/>
      <c r="H223" s="5" t="str">
        <f t="shared" si="39"/>
        <v/>
      </c>
      <c r="I223" s="7" t="str">
        <f t="shared" si="30"/>
        <v/>
      </c>
      <c r="J223" s="8" t="str">
        <f t="shared" si="31"/>
        <v/>
      </c>
      <c r="K223" s="36" t="str">
        <f>IF(L223=0,"",IF(Ijour=0,MIN(DATE(YEAR(DebAmort),MONTH(DebAmort)+(H223-1)*Imois,Jour1),DATE(YEAR(DebAmort),MONTH(DebAmort)+1+(H223-1)*Imois,0)),DATE(YEAR(DebAmort),MONTH(DebAmort),Jour1+(H223-1)*Ijour)))</f>
        <v/>
      </c>
      <c r="L223" s="167">
        <f t="shared" si="33"/>
        <v>0</v>
      </c>
      <c r="M223" s="164">
        <f t="shared" si="34"/>
        <v>0</v>
      </c>
      <c r="N223" s="163">
        <f t="shared" si="35"/>
        <v>0</v>
      </c>
      <c r="O223" s="165">
        <f t="shared" si="36"/>
        <v>0</v>
      </c>
      <c r="P223" s="168">
        <f t="shared" si="37"/>
        <v>0</v>
      </c>
      <c r="Q223" s="1"/>
      <c r="R223" s="34">
        <f t="shared" si="38"/>
        <v>0.04</v>
      </c>
      <c r="S223" s="33">
        <f t="shared" si="32"/>
        <v>6664</v>
      </c>
    </row>
    <row r="224" spans="2:19" x14ac:dyDescent="0.25">
      <c r="B224" s="3"/>
      <c r="C224" s="175"/>
      <c r="D224" s="27"/>
      <c r="E224" s="26"/>
      <c r="F224" s="28"/>
      <c r="H224" s="5" t="str">
        <f t="shared" si="39"/>
        <v/>
      </c>
      <c r="I224" s="7" t="str">
        <f t="shared" si="30"/>
        <v/>
      </c>
      <c r="J224" s="8" t="str">
        <f t="shared" si="31"/>
        <v/>
      </c>
      <c r="K224" s="36" t="str">
        <f>IF(L224=0,"",IF(Ijour=0,MIN(DATE(YEAR(DebAmort),MONTH(DebAmort)+MoisD+(H224-1)*Imois,Jour2),DATE(YEAR(DebAmort),MONTH(DebAmort)+MoisD+1+(H224-1)*Imois,0)),DATE(YEAR(DebAmort),MONTH(DebAmort),Jour1+(H224-1)*Ijour)))</f>
        <v/>
      </c>
      <c r="L224" s="167">
        <f t="shared" si="33"/>
        <v>0</v>
      </c>
      <c r="M224" s="164">
        <f t="shared" si="34"/>
        <v>0</v>
      </c>
      <c r="N224" s="163">
        <f t="shared" si="35"/>
        <v>0</v>
      </c>
      <c r="O224" s="165">
        <f t="shared" si="36"/>
        <v>0</v>
      </c>
      <c r="P224" s="168">
        <f t="shared" si="37"/>
        <v>0</v>
      </c>
      <c r="Q224" s="1"/>
      <c r="R224" s="34">
        <f t="shared" si="38"/>
        <v>0.04</v>
      </c>
      <c r="S224" s="33">
        <f t="shared" si="32"/>
        <v>6664</v>
      </c>
    </row>
    <row r="225" spans="2:19" x14ac:dyDescent="0.25">
      <c r="B225" s="3"/>
      <c r="C225" s="175"/>
      <c r="D225" s="27"/>
      <c r="E225" s="26"/>
      <c r="F225" s="28"/>
      <c r="H225" s="5" t="str">
        <f t="shared" si="39"/>
        <v/>
      </c>
      <c r="I225" s="7" t="str">
        <f t="shared" si="30"/>
        <v/>
      </c>
      <c r="J225" s="8" t="str">
        <f t="shared" si="31"/>
        <v/>
      </c>
      <c r="K225" s="36" t="str">
        <f>IF(L225=0,"",IF(Ijour=0,MIN(DATE(YEAR(DebAmort),MONTH(DebAmort)+(H225-1)*Imois,Jour1),DATE(YEAR(DebAmort),MONTH(DebAmort)+1+(H225-1)*Imois,0)),DATE(YEAR(DebAmort),MONTH(DebAmort),Jour1+(H225-1)*Ijour)))</f>
        <v/>
      </c>
      <c r="L225" s="167">
        <f t="shared" si="33"/>
        <v>0</v>
      </c>
      <c r="M225" s="164">
        <f t="shared" si="34"/>
        <v>0</v>
      </c>
      <c r="N225" s="163">
        <f t="shared" si="35"/>
        <v>0</v>
      </c>
      <c r="O225" s="165">
        <f t="shared" si="36"/>
        <v>0</v>
      </c>
      <c r="P225" s="168">
        <f t="shared" si="37"/>
        <v>0</v>
      </c>
      <c r="Q225" s="1"/>
      <c r="R225" s="34">
        <f t="shared" si="38"/>
        <v>0.04</v>
      </c>
      <c r="S225" s="33">
        <f t="shared" si="32"/>
        <v>6664</v>
      </c>
    </row>
    <row r="226" spans="2:19" x14ac:dyDescent="0.25">
      <c r="B226" s="3"/>
      <c r="C226" s="175"/>
      <c r="D226" s="27"/>
      <c r="E226" s="26"/>
      <c r="F226" s="28"/>
      <c r="H226" s="5" t="str">
        <f t="shared" si="39"/>
        <v/>
      </c>
      <c r="I226" s="7" t="str">
        <f t="shared" si="30"/>
        <v/>
      </c>
      <c r="J226" s="8" t="str">
        <f t="shared" si="31"/>
        <v/>
      </c>
      <c r="K226" s="36" t="str">
        <f>IF(L226=0,"",IF(Ijour=0,MIN(DATE(YEAR(DebAmort),MONTH(DebAmort)+MoisD+(H226-1)*Imois,Jour2),DATE(YEAR(DebAmort),MONTH(DebAmort)+MoisD+1+(H226-1)*Imois,0)),DATE(YEAR(DebAmort),MONTH(DebAmort),Jour1+(H226-1)*Ijour)))</f>
        <v/>
      </c>
      <c r="L226" s="167">
        <f t="shared" si="33"/>
        <v>0</v>
      </c>
      <c r="M226" s="164">
        <f t="shared" si="34"/>
        <v>0</v>
      </c>
      <c r="N226" s="163">
        <f t="shared" si="35"/>
        <v>0</v>
      </c>
      <c r="O226" s="165">
        <f t="shared" si="36"/>
        <v>0</v>
      </c>
      <c r="P226" s="168">
        <f t="shared" si="37"/>
        <v>0</v>
      </c>
      <c r="Q226" s="1"/>
      <c r="R226" s="34">
        <f t="shared" si="38"/>
        <v>0.04</v>
      </c>
      <c r="S226" s="33">
        <f t="shared" si="32"/>
        <v>6664</v>
      </c>
    </row>
    <row r="227" spans="2:19" x14ac:dyDescent="0.25">
      <c r="B227" s="3"/>
      <c r="C227" s="175"/>
      <c r="D227" s="27"/>
      <c r="E227" s="26"/>
      <c r="F227" s="28"/>
      <c r="H227" s="5" t="str">
        <f t="shared" si="39"/>
        <v/>
      </c>
      <c r="I227" s="7" t="str">
        <f t="shared" si="30"/>
        <v/>
      </c>
      <c r="J227" s="8" t="str">
        <f t="shared" si="31"/>
        <v/>
      </c>
      <c r="K227" s="36" t="str">
        <f>IF(L227=0,"",IF(Ijour=0,MIN(DATE(YEAR(DebAmort),MONTH(DebAmort)+(H227-1)*Imois,Jour1),DATE(YEAR(DebAmort),MONTH(DebAmort)+1+(H227-1)*Imois,0)),DATE(YEAR(DebAmort),MONTH(DebAmort),Jour1+(H227-1)*Ijour)))</f>
        <v/>
      </c>
      <c r="L227" s="167">
        <f t="shared" si="33"/>
        <v>0</v>
      </c>
      <c r="M227" s="164">
        <f t="shared" si="34"/>
        <v>0</v>
      </c>
      <c r="N227" s="163">
        <f t="shared" si="35"/>
        <v>0</v>
      </c>
      <c r="O227" s="165">
        <f t="shared" si="36"/>
        <v>0</v>
      </c>
      <c r="P227" s="168">
        <f t="shared" si="37"/>
        <v>0</v>
      </c>
      <c r="Q227" s="1"/>
      <c r="R227" s="34">
        <f t="shared" si="38"/>
        <v>0.04</v>
      </c>
      <c r="S227" s="33">
        <f t="shared" si="32"/>
        <v>6664</v>
      </c>
    </row>
    <row r="228" spans="2:19" x14ac:dyDescent="0.25">
      <c r="B228" s="3"/>
      <c r="C228" s="175"/>
      <c r="D228" s="27"/>
      <c r="E228" s="26"/>
      <c r="F228" s="28"/>
      <c r="H228" s="5" t="str">
        <f t="shared" si="39"/>
        <v/>
      </c>
      <c r="I228" s="7" t="str">
        <f t="shared" si="30"/>
        <v/>
      </c>
      <c r="J228" s="8" t="str">
        <f t="shared" si="31"/>
        <v/>
      </c>
      <c r="K228" s="36" t="str">
        <f>IF(L228=0,"",IF(Ijour=0,MIN(DATE(YEAR(DebAmort),MONTH(DebAmort)+MoisD+(H228-1)*Imois,Jour2),DATE(YEAR(DebAmort),MONTH(DebAmort)+MoisD+1+(H228-1)*Imois,0)),DATE(YEAR(DebAmort),MONTH(DebAmort),Jour1+(H228-1)*Ijour)))</f>
        <v/>
      </c>
      <c r="L228" s="167">
        <f t="shared" si="33"/>
        <v>0</v>
      </c>
      <c r="M228" s="164">
        <f t="shared" si="34"/>
        <v>0</v>
      </c>
      <c r="N228" s="163">
        <f t="shared" si="35"/>
        <v>0</v>
      </c>
      <c r="O228" s="165">
        <f t="shared" si="36"/>
        <v>0</v>
      </c>
      <c r="P228" s="168">
        <f t="shared" si="37"/>
        <v>0</v>
      </c>
      <c r="Q228" s="1"/>
      <c r="R228" s="34">
        <f t="shared" si="38"/>
        <v>0.04</v>
      </c>
      <c r="S228" s="33">
        <f t="shared" si="32"/>
        <v>6664</v>
      </c>
    </row>
    <row r="229" spans="2:19" x14ac:dyDescent="0.25">
      <c r="B229" s="3"/>
      <c r="C229" s="175"/>
      <c r="D229" s="27"/>
      <c r="E229" s="26"/>
      <c r="F229" s="28"/>
      <c r="H229" s="5" t="str">
        <f t="shared" si="39"/>
        <v/>
      </c>
      <c r="I229" s="7" t="str">
        <f t="shared" si="30"/>
        <v/>
      </c>
      <c r="J229" s="8" t="str">
        <f t="shared" si="31"/>
        <v/>
      </c>
      <c r="K229" s="36" t="str">
        <f>IF(L229=0,"",IF(Ijour=0,MIN(DATE(YEAR(DebAmort),MONTH(DebAmort)+(H229-1)*Imois,Jour1),DATE(YEAR(DebAmort),MONTH(DebAmort)+1+(H229-1)*Imois,0)),DATE(YEAR(DebAmort),MONTH(DebAmort),Jour1+(H229-1)*Ijour)))</f>
        <v/>
      </c>
      <c r="L229" s="167">
        <f t="shared" si="33"/>
        <v>0</v>
      </c>
      <c r="M229" s="164">
        <f t="shared" si="34"/>
        <v>0</v>
      </c>
      <c r="N229" s="163">
        <f t="shared" si="35"/>
        <v>0</v>
      </c>
      <c r="O229" s="165">
        <f t="shared" si="36"/>
        <v>0</v>
      </c>
      <c r="P229" s="168">
        <f t="shared" si="37"/>
        <v>0</v>
      </c>
      <c r="Q229" s="1"/>
      <c r="R229" s="34">
        <f t="shared" si="38"/>
        <v>0.04</v>
      </c>
      <c r="S229" s="33">
        <f t="shared" si="32"/>
        <v>6664</v>
      </c>
    </row>
    <row r="230" spans="2:19" x14ac:dyDescent="0.25">
      <c r="B230" s="3"/>
      <c r="C230" s="175"/>
      <c r="D230" s="27"/>
      <c r="E230" s="26"/>
      <c r="F230" s="28"/>
      <c r="H230" s="5" t="str">
        <f t="shared" si="39"/>
        <v/>
      </c>
      <c r="I230" s="7" t="str">
        <f t="shared" si="30"/>
        <v/>
      </c>
      <c r="J230" s="8" t="str">
        <f t="shared" si="31"/>
        <v/>
      </c>
      <c r="K230" s="36" t="str">
        <f>IF(L230=0,"",IF(Ijour=0,MIN(DATE(YEAR(DebAmort),MONTH(DebAmort)+MoisD+(H230-1)*Imois,Jour2),DATE(YEAR(DebAmort),MONTH(DebAmort)+MoisD+1+(H230-1)*Imois,0)),DATE(YEAR(DebAmort),MONTH(DebAmort),Jour1+(H230-1)*Ijour)))</f>
        <v/>
      </c>
      <c r="L230" s="167">
        <f t="shared" si="33"/>
        <v>0</v>
      </c>
      <c r="M230" s="164">
        <f t="shared" si="34"/>
        <v>0</v>
      </c>
      <c r="N230" s="163">
        <f t="shared" si="35"/>
        <v>0</v>
      </c>
      <c r="O230" s="165">
        <f t="shared" si="36"/>
        <v>0</v>
      </c>
      <c r="P230" s="168">
        <f t="shared" si="37"/>
        <v>0</v>
      </c>
      <c r="Q230" s="1"/>
      <c r="R230" s="34">
        <f t="shared" si="38"/>
        <v>0.04</v>
      </c>
      <c r="S230" s="33">
        <f t="shared" si="32"/>
        <v>6664</v>
      </c>
    </row>
    <row r="231" spans="2:19" x14ac:dyDescent="0.25">
      <c r="B231" s="3"/>
      <c r="C231" s="175"/>
      <c r="D231" s="27"/>
      <c r="E231" s="26"/>
      <c r="F231" s="28"/>
      <c r="H231" s="5" t="str">
        <f t="shared" si="39"/>
        <v/>
      </c>
      <c r="I231" s="7" t="str">
        <f t="shared" si="30"/>
        <v/>
      </c>
      <c r="J231" s="8" t="str">
        <f t="shared" si="31"/>
        <v/>
      </c>
      <c r="K231" s="36" t="str">
        <f>IF(L231=0,"",IF(Ijour=0,MIN(DATE(YEAR(DebAmort),MONTH(DebAmort)+(H231-1)*Imois,Jour1),DATE(YEAR(DebAmort),MONTH(DebAmort)+1+(H231-1)*Imois,0)),DATE(YEAR(DebAmort),MONTH(DebAmort),Jour1+(H231-1)*Ijour)))</f>
        <v/>
      </c>
      <c r="L231" s="167">
        <f t="shared" si="33"/>
        <v>0</v>
      </c>
      <c r="M231" s="164">
        <f t="shared" si="34"/>
        <v>0</v>
      </c>
      <c r="N231" s="163">
        <f t="shared" si="35"/>
        <v>0</v>
      </c>
      <c r="O231" s="165">
        <f t="shared" si="36"/>
        <v>0</v>
      </c>
      <c r="P231" s="168">
        <f t="shared" si="37"/>
        <v>0</v>
      </c>
      <c r="Q231" s="1"/>
      <c r="R231" s="34">
        <f t="shared" si="38"/>
        <v>0.04</v>
      </c>
      <c r="S231" s="33">
        <f t="shared" si="32"/>
        <v>6664</v>
      </c>
    </row>
    <row r="232" spans="2:19" x14ac:dyDescent="0.25">
      <c r="B232" s="3"/>
      <c r="C232" s="175"/>
      <c r="D232" s="27"/>
      <c r="E232" s="26"/>
      <c r="F232" s="28"/>
      <c r="H232" s="5" t="str">
        <f t="shared" si="39"/>
        <v/>
      </c>
      <c r="I232" s="7" t="str">
        <f t="shared" si="30"/>
        <v/>
      </c>
      <c r="J232" s="8" t="str">
        <f t="shared" si="31"/>
        <v/>
      </c>
      <c r="K232" s="36" t="str">
        <f>IF(L232=0,"",IF(Ijour=0,MIN(DATE(YEAR(DebAmort),MONTH(DebAmort)+MoisD+(H232-1)*Imois,Jour2),DATE(YEAR(DebAmort),MONTH(DebAmort)+MoisD+1+(H232-1)*Imois,0)),DATE(YEAR(DebAmort),MONTH(DebAmort),Jour1+(H232-1)*Ijour)))</f>
        <v/>
      </c>
      <c r="L232" s="167">
        <f t="shared" si="33"/>
        <v>0</v>
      </c>
      <c r="M232" s="164">
        <f t="shared" si="34"/>
        <v>0</v>
      </c>
      <c r="N232" s="163">
        <f t="shared" si="35"/>
        <v>0</v>
      </c>
      <c r="O232" s="165">
        <f t="shared" si="36"/>
        <v>0</v>
      </c>
      <c r="P232" s="168">
        <f t="shared" si="37"/>
        <v>0</v>
      </c>
      <c r="Q232" s="1"/>
      <c r="R232" s="34">
        <f t="shared" si="38"/>
        <v>0.04</v>
      </c>
      <c r="S232" s="33">
        <f t="shared" si="32"/>
        <v>6664</v>
      </c>
    </row>
    <row r="233" spans="2:19" x14ac:dyDescent="0.25">
      <c r="B233" s="3"/>
      <c r="C233" s="175"/>
      <c r="D233" s="27"/>
      <c r="E233" s="26"/>
      <c r="F233" s="28"/>
      <c r="H233" s="5" t="str">
        <f t="shared" si="39"/>
        <v/>
      </c>
      <c r="I233" s="7" t="str">
        <f t="shared" si="30"/>
        <v/>
      </c>
      <c r="J233" s="8" t="str">
        <f t="shared" si="31"/>
        <v/>
      </c>
      <c r="K233" s="36" t="str">
        <f>IF(L233=0,"",IF(Ijour=0,MIN(DATE(YEAR(DebAmort),MONTH(DebAmort)+(H233-1)*Imois,Jour1),DATE(YEAR(DebAmort),MONTH(DebAmort)+1+(H233-1)*Imois,0)),DATE(YEAR(DebAmort),MONTH(DebAmort),Jour1+(H233-1)*Ijour)))</f>
        <v/>
      </c>
      <c r="L233" s="167">
        <f t="shared" si="33"/>
        <v>0</v>
      </c>
      <c r="M233" s="164">
        <f t="shared" si="34"/>
        <v>0</v>
      </c>
      <c r="N233" s="163">
        <f t="shared" si="35"/>
        <v>0</v>
      </c>
      <c r="O233" s="165">
        <f t="shared" si="36"/>
        <v>0</v>
      </c>
      <c r="P233" s="168">
        <f t="shared" si="37"/>
        <v>0</v>
      </c>
      <c r="Q233" s="1"/>
      <c r="R233" s="34">
        <f t="shared" si="38"/>
        <v>0.04</v>
      </c>
      <c r="S233" s="33">
        <f t="shared" si="32"/>
        <v>6664</v>
      </c>
    </row>
    <row r="234" spans="2:19" x14ac:dyDescent="0.25">
      <c r="B234" s="3"/>
      <c r="C234" s="175"/>
      <c r="D234" s="27"/>
      <c r="E234" s="26"/>
      <c r="F234" s="28"/>
      <c r="H234" s="5" t="str">
        <f t="shared" si="39"/>
        <v/>
      </c>
      <c r="I234" s="7" t="str">
        <f t="shared" si="30"/>
        <v/>
      </c>
      <c r="J234" s="8" t="str">
        <f t="shared" si="31"/>
        <v/>
      </c>
      <c r="K234" s="36" t="str">
        <f>IF(L234=0,"",IF(Ijour=0,MIN(DATE(YEAR(DebAmort),MONTH(DebAmort)+MoisD+(H234-1)*Imois,Jour2),DATE(YEAR(DebAmort),MONTH(DebAmort)+MoisD+1+(H234-1)*Imois,0)),DATE(YEAR(DebAmort),MONTH(DebAmort),Jour1+(H234-1)*Ijour)))</f>
        <v/>
      </c>
      <c r="L234" s="167">
        <f t="shared" si="33"/>
        <v>0</v>
      </c>
      <c r="M234" s="164">
        <f t="shared" si="34"/>
        <v>0</v>
      </c>
      <c r="N234" s="163">
        <f t="shared" si="35"/>
        <v>0</v>
      </c>
      <c r="O234" s="165">
        <f t="shared" si="36"/>
        <v>0</v>
      </c>
      <c r="P234" s="168">
        <f t="shared" si="37"/>
        <v>0</v>
      </c>
      <c r="Q234" s="1"/>
      <c r="R234" s="34">
        <f t="shared" si="38"/>
        <v>0.04</v>
      </c>
      <c r="S234" s="33">
        <f t="shared" si="32"/>
        <v>6664</v>
      </c>
    </row>
    <row r="235" spans="2:19" x14ac:dyDescent="0.25">
      <c r="B235" s="3"/>
      <c r="C235" s="175"/>
      <c r="D235" s="27"/>
      <c r="E235" s="26"/>
      <c r="F235" s="28"/>
      <c r="H235" s="5" t="str">
        <f t="shared" si="39"/>
        <v/>
      </c>
      <c r="I235" s="7" t="str">
        <f t="shared" si="30"/>
        <v/>
      </c>
      <c r="J235" s="8" t="str">
        <f t="shared" si="31"/>
        <v/>
      </c>
      <c r="K235" s="36" t="str">
        <f>IF(L235=0,"",IF(Ijour=0,MIN(DATE(YEAR(DebAmort),MONTH(DebAmort)+(H235-1)*Imois,Jour1),DATE(YEAR(DebAmort),MONTH(DebAmort)+1+(H235-1)*Imois,0)),DATE(YEAR(DebAmort),MONTH(DebAmort),Jour1+(H235-1)*Ijour)))</f>
        <v/>
      </c>
      <c r="L235" s="167">
        <f t="shared" si="33"/>
        <v>0</v>
      </c>
      <c r="M235" s="164">
        <f t="shared" si="34"/>
        <v>0</v>
      </c>
      <c r="N235" s="163">
        <f t="shared" si="35"/>
        <v>0</v>
      </c>
      <c r="O235" s="165">
        <f t="shared" si="36"/>
        <v>0</v>
      </c>
      <c r="P235" s="168">
        <f t="shared" si="37"/>
        <v>0</v>
      </c>
      <c r="Q235" s="1"/>
      <c r="R235" s="34">
        <f t="shared" si="38"/>
        <v>0.04</v>
      </c>
      <c r="S235" s="33">
        <f t="shared" si="32"/>
        <v>6664</v>
      </c>
    </row>
    <row r="236" spans="2:19" x14ac:dyDescent="0.25">
      <c r="B236" s="3"/>
      <c r="C236" s="175"/>
      <c r="D236" s="27"/>
      <c r="E236" s="26"/>
      <c r="F236" s="28"/>
      <c r="H236" s="5" t="str">
        <f t="shared" si="39"/>
        <v/>
      </c>
      <c r="I236" s="7" t="str">
        <f t="shared" si="30"/>
        <v/>
      </c>
      <c r="J236" s="8" t="str">
        <f t="shared" si="31"/>
        <v/>
      </c>
      <c r="K236" s="36" t="str">
        <f>IF(L236=0,"",IF(Ijour=0,MIN(DATE(YEAR(DebAmort),MONTH(DebAmort)+MoisD+(H236-1)*Imois,Jour2),DATE(YEAR(DebAmort),MONTH(DebAmort)+MoisD+1+(H236-1)*Imois,0)),DATE(YEAR(DebAmort),MONTH(DebAmort),Jour1+(H236-1)*Ijour)))</f>
        <v/>
      </c>
      <c r="L236" s="167">
        <f t="shared" si="33"/>
        <v>0</v>
      </c>
      <c r="M236" s="164">
        <f t="shared" si="34"/>
        <v>0</v>
      </c>
      <c r="N236" s="163">
        <f t="shared" si="35"/>
        <v>0</v>
      </c>
      <c r="O236" s="165">
        <f t="shared" si="36"/>
        <v>0</v>
      </c>
      <c r="P236" s="168">
        <f t="shared" si="37"/>
        <v>0</v>
      </c>
      <c r="Q236" s="1"/>
      <c r="R236" s="34">
        <f t="shared" si="38"/>
        <v>0.04</v>
      </c>
      <c r="S236" s="33">
        <f t="shared" si="32"/>
        <v>6664</v>
      </c>
    </row>
    <row r="237" spans="2:19" x14ac:dyDescent="0.25">
      <c r="B237" s="3"/>
      <c r="C237" s="175"/>
      <c r="D237" s="27"/>
      <c r="E237" s="26"/>
      <c r="F237" s="28"/>
      <c r="H237" s="5" t="str">
        <f t="shared" si="39"/>
        <v/>
      </c>
      <c r="I237" s="7" t="str">
        <f t="shared" si="30"/>
        <v/>
      </c>
      <c r="J237" s="8" t="str">
        <f t="shared" si="31"/>
        <v/>
      </c>
      <c r="K237" s="36" t="str">
        <f>IF(L237=0,"",IF(Ijour=0,MIN(DATE(YEAR(DebAmort),MONTH(DebAmort)+(H237-1)*Imois,Jour1),DATE(YEAR(DebAmort),MONTH(DebAmort)+1+(H237-1)*Imois,0)),DATE(YEAR(DebAmort),MONTH(DebAmort),Jour1+(H237-1)*Ijour)))</f>
        <v/>
      </c>
      <c r="L237" s="167">
        <f t="shared" si="33"/>
        <v>0</v>
      </c>
      <c r="M237" s="164">
        <f t="shared" si="34"/>
        <v>0</v>
      </c>
      <c r="N237" s="163">
        <f t="shared" si="35"/>
        <v>0</v>
      </c>
      <c r="O237" s="165">
        <f t="shared" si="36"/>
        <v>0</v>
      </c>
      <c r="P237" s="168">
        <f t="shared" si="37"/>
        <v>0</v>
      </c>
      <c r="Q237" s="1"/>
      <c r="R237" s="34">
        <f t="shared" si="38"/>
        <v>0.04</v>
      </c>
      <c r="S237" s="33">
        <f t="shared" si="32"/>
        <v>6664</v>
      </c>
    </row>
    <row r="238" spans="2:19" x14ac:dyDescent="0.25">
      <c r="B238" s="3"/>
      <c r="C238" s="175"/>
      <c r="D238" s="27"/>
      <c r="E238" s="26"/>
      <c r="F238" s="28"/>
      <c r="H238" s="5" t="str">
        <f t="shared" si="39"/>
        <v/>
      </c>
      <c r="I238" s="7" t="str">
        <f t="shared" si="30"/>
        <v/>
      </c>
      <c r="J238" s="8" t="str">
        <f t="shared" si="31"/>
        <v/>
      </c>
      <c r="K238" s="36" t="str">
        <f>IF(L238=0,"",IF(Ijour=0,MIN(DATE(YEAR(DebAmort),MONTH(DebAmort)+MoisD+(H238-1)*Imois,Jour2),DATE(YEAR(DebAmort),MONTH(DebAmort)+MoisD+1+(H238-1)*Imois,0)),DATE(YEAR(DebAmort),MONTH(DebAmort),Jour1+(H238-1)*Ijour)))</f>
        <v/>
      </c>
      <c r="L238" s="167">
        <f t="shared" si="33"/>
        <v>0</v>
      </c>
      <c r="M238" s="164">
        <f t="shared" si="34"/>
        <v>0</v>
      </c>
      <c r="N238" s="163">
        <f t="shared" si="35"/>
        <v>0</v>
      </c>
      <c r="O238" s="165">
        <f t="shared" si="36"/>
        <v>0</v>
      </c>
      <c r="P238" s="168">
        <f t="shared" si="37"/>
        <v>0</v>
      </c>
      <c r="Q238" s="1"/>
      <c r="R238" s="34">
        <f t="shared" si="38"/>
        <v>0.04</v>
      </c>
      <c r="S238" s="33">
        <f t="shared" si="32"/>
        <v>6664</v>
      </c>
    </row>
    <row r="239" spans="2:19" x14ac:dyDescent="0.25">
      <c r="B239" s="3"/>
      <c r="C239" s="175"/>
      <c r="D239" s="27"/>
      <c r="E239" s="26"/>
      <c r="F239" s="28"/>
      <c r="H239" s="5" t="str">
        <f t="shared" si="39"/>
        <v/>
      </c>
      <c r="I239" s="7" t="str">
        <f t="shared" si="30"/>
        <v/>
      </c>
      <c r="J239" s="8" t="str">
        <f t="shared" si="31"/>
        <v/>
      </c>
      <c r="K239" s="36" t="str">
        <f>IF(L239=0,"",IF(Ijour=0,MIN(DATE(YEAR(DebAmort),MONTH(DebAmort)+(H239-1)*Imois,Jour1),DATE(YEAR(DebAmort),MONTH(DebAmort)+1+(H239-1)*Imois,0)),DATE(YEAR(DebAmort),MONTH(DebAmort),Jour1+(H239-1)*Ijour)))</f>
        <v/>
      </c>
      <c r="L239" s="167">
        <f t="shared" si="33"/>
        <v>0</v>
      </c>
      <c r="M239" s="164">
        <f t="shared" si="34"/>
        <v>0</v>
      </c>
      <c r="N239" s="163">
        <f t="shared" si="35"/>
        <v>0</v>
      </c>
      <c r="O239" s="165">
        <f t="shared" si="36"/>
        <v>0</v>
      </c>
      <c r="P239" s="168">
        <f t="shared" si="37"/>
        <v>0</v>
      </c>
      <c r="Q239" s="1"/>
      <c r="R239" s="34">
        <f t="shared" si="38"/>
        <v>0.04</v>
      </c>
      <c r="S239" s="33">
        <f t="shared" si="32"/>
        <v>6664</v>
      </c>
    </row>
    <row r="240" spans="2:19" x14ac:dyDescent="0.25">
      <c r="B240" s="3"/>
      <c r="C240" s="175"/>
      <c r="D240" s="27"/>
      <c r="E240" s="26"/>
      <c r="F240" s="28"/>
      <c r="H240" s="5" t="str">
        <f t="shared" si="39"/>
        <v/>
      </c>
      <c r="I240" s="7" t="str">
        <f t="shared" si="30"/>
        <v/>
      </c>
      <c r="J240" s="8" t="str">
        <f t="shared" si="31"/>
        <v/>
      </c>
      <c r="K240" s="36" t="str">
        <f>IF(L240=0,"",IF(Ijour=0,MIN(DATE(YEAR(DebAmort),MONTH(DebAmort)+MoisD+(H240-1)*Imois,Jour2),DATE(YEAR(DebAmort),MONTH(DebAmort)+MoisD+1+(H240-1)*Imois,0)),DATE(YEAR(DebAmort),MONTH(DebAmort),Jour1+(H240-1)*Ijour)))</f>
        <v/>
      </c>
      <c r="L240" s="167">
        <f t="shared" si="33"/>
        <v>0</v>
      </c>
      <c r="M240" s="164">
        <f t="shared" si="34"/>
        <v>0</v>
      </c>
      <c r="N240" s="163">
        <f t="shared" si="35"/>
        <v>0</v>
      </c>
      <c r="O240" s="165">
        <f t="shared" si="36"/>
        <v>0</v>
      </c>
      <c r="P240" s="168">
        <f t="shared" si="37"/>
        <v>0</v>
      </c>
      <c r="Q240" s="1"/>
      <c r="R240" s="34">
        <f t="shared" si="38"/>
        <v>0.04</v>
      </c>
      <c r="S240" s="33">
        <f t="shared" si="32"/>
        <v>6664</v>
      </c>
    </row>
    <row r="241" spans="2:19" x14ac:dyDescent="0.25">
      <c r="B241" s="3"/>
      <c r="C241" s="175"/>
      <c r="D241" s="27"/>
      <c r="E241" s="26"/>
      <c r="F241" s="28"/>
      <c r="H241" s="5" t="str">
        <f t="shared" si="39"/>
        <v/>
      </c>
      <c r="I241" s="7" t="str">
        <f t="shared" si="30"/>
        <v/>
      </c>
      <c r="J241" s="8" t="str">
        <f t="shared" si="31"/>
        <v/>
      </c>
      <c r="K241" s="36" t="str">
        <f>IF(L241=0,"",IF(Ijour=0,MIN(DATE(YEAR(DebAmort),MONTH(DebAmort)+(H241-1)*Imois,Jour1),DATE(YEAR(DebAmort),MONTH(DebAmort)+1+(H241-1)*Imois,0)),DATE(YEAR(DebAmort),MONTH(DebAmort),Jour1+(H241-1)*Ijour)))</f>
        <v/>
      </c>
      <c r="L241" s="167">
        <f t="shared" si="33"/>
        <v>0</v>
      </c>
      <c r="M241" s="164">
        <f t="shared" si="34"/>
        <v>0</v>
      </c>
      <c r="N241" s="163">
        <f t="shared" si="35"/>
        <v>0</v>
      </c>
      <c r="O241" s="165">
        <f t="shared" si="36"/>
        <v>0</v>
      </c>
      <c r="P241" s="168">
        <f t="shared" si="37"/>
        <v>0</v>
      </c>
      <c r="Q241" s="1"/>
      <c r="R241" s="34">
        <f t="shared" si="38"/>
        <v>0.04</v>
      </c>
      <c r="S241" s="33">
        <f t="shared" si="32"/>
        <v>6664</v>
      </c>
    </row>
    <row r="242" spans="2:19" x14ac:dyDescent="0.25">
      <c r="B242" s="3"/>
      <c r="C242" s="175"/>
      <c r="D242" s="27"/>
      <c r="E242" s="26"/>
      <c r="F242" s="28"/>
      <c r="H242" s="5" t="str">
        <f t="shared" si="39"/>
        <v/>
      </c>
      <c r="I242" s="7" t="str">
        <f t="shared" si="30"/>
        <v/>
      </c>
      <c r="J242" s="8" t="str">
        <f t="shared" si="31"/>
        <v/>
      </c>
      <c r="K242" s="36" t="str">
        <f>IF(L242=0,"",IF(Ijour=0,MIN(DATE(YEAR(DebAmort),MONTH(DebAmort)+MoisD+(H242-1)*Imois,Jour2),DATE(YEAR(DebAmort),MONTH(DebAmort)+MoisD+1+(H242-1)*Imois,0)),DATE(YEAR(DebAmort),MONTH(DebAmort),Jour1+(H242-1)*Ijour)))</f>
        <v/>
      </c>
      <c r="L242" s="167">
        <f t="shared" si="33"/>
        <v>0</v>
      </c>
      <c r="M242" s="164">
        <f t="shared" si="34"/>
        <v>0</v>
      </c>
      <c r="N242" s="163">
        <f t="shared" si="35"/>
        <v>0</v>
      </c>
      <c r="O242" s="165">
        <f t="shared" si="36"/>
        <v>0</v>
      </c>
      <c r="P242" s="168">
        <f t="shared" si="37"/>
        <v>0</v>
      </c>
      <c r="Q242" s="1"/>
      <c r="R242" s="34">
        <f t="shared" si="38"/>
        <v>0.04</v>
      </c>
      <c r="S242" s="33">
        <f t="shared" si="32"/>
        <v>6664</v>
      </c>
    </row>
    <row r="243" spans="2:19" x14ac:dyDescent="0.25">
      <c r="B243" s="3"/>
      <c r="C243" s="175"/>
      <c r="D243" s="27"/>
      <c r="E243" s="26"/>
      <c r="F243" s="28"/>
      <c r="H243" s="5" t="str">
        <f t="shared" si="39"/>
        <v/>
      </c>
      <c r="I243" s="7" t="str">
        <f t="shared" si="30"/>
        <v/>
      </c>
      <c r="J243" s="8" t="str">
        <f t="shared" si="31"/>
        <v/>
      </c>
      <c r="K243" s="36" t="str">
        <f>IF(L243=0,"",IF(Ijour=0,MIN(DATE(YEAR(DebAmort),MONTH(DebAmort)+(H243-1)*Imois,Jour1),DATE(YEAR(DebAmort),MONTH(DebAmort)+1+(H243-1)*Imois,0)),DATE(YEAR(DebAmort),MONTH(DebAmort),Jour1+(H243-1)*Ijour)))</f>
        <v/>
      </c>
      <c r="L243" s="167">
        <f t="shared" si="33"/>
        <v>0</v>
      </c>
      <c r="M243" s="164">
        <f t="shared" si="34"/>
        <v>0</v>
      </c>
      <c r="N243" s="163">
        <f t="shared" si="35"/>
        <v>0</v>
      </c>
      <c r="O243" s="165">
        <f t="shared" si="36"/>
        <v>0</v>
      </c>
      <c r="P243" s="168">
        <f t="shared" si="37"/>
        <v>0</v>
      </c>
      <c r="Q243" s="1"/>
      <c r="R243" s="34">
        <f t="shared" si="38"/>
        <v>0.04</v>
      </c>
      <c r="S243" s="33">
        <f t="shared" si="32"/>
        <v>6664</v>
      </c>
    </row>
    <row r="244" spans="2:19" x14ac:dyDescent="0.25">
      <c r="B244" s="3"/>
      <c r="C244" s="175"/>
      <c r="D244" s="27"/>
      <c r="E244" s="26"/>
      <c r="F244" s="28"/>
      <c r="H244" s="5" t="str">
        <f t="shared" si="39"/>
        <v/>
      </c>
      <c r="I244" s="7" t="str">
        <f t="shared" si="30"/>
        <v/>
      </c>
      <c r="J244" s="8" t="str">
        <f t="shared" si="31"/>
        <v/>
      </c>
      <c r="K244" s="36" t="str">
        <f>IF(L244=0,"",IF(Ijour=0,MIN(DATE(YEAR(DebAmort),MONTH(DebAmort)+MoisD+(H244-1)*Imois,Jour2),DATE(YEAR(DebAmort),MONTH(DebAmort)+MoisD+1+(H244-1)*Imois,0)),DATE(YEAR(DebAmort),MONTH(DebAmort),Jour1+(H244-1)*Ijour)))</f>
        <v/>
      </c>
      <c r="L244" s="167">
        <f t="shared" si="33"/>
        <v>0</v>
      </c>
      <c r="M244" s="164">
        <f t="shared" si="34"/>
        <v>0</v>
      </c>
      <c r="N244" s="163">
        <f t="shared" si="35"/>
        <v>0</v>
      </c>
      <c r="O244" s="165">
        <f t="shared" si="36"/>
        <v>0</v>
      </c>
      <c r="P244" s="168">
        <f t="shared" si="37"/>
        <v>0</v>
      </c>
      <c r="Q244" s="1"/>
      <c r="R244" s="34">
        <f t="shared" si="38"/>
        <v>0.04</v>
      </c>
      <c r="S244" s="33">
        <f t="shared" si="32"/>
        <v>6664</v>
      </c>
    </row>
    <row r="245" spans="2:19" x14ac:dyDescent="0.25">
      <c r="B245" s="3"/>
      <c r="C245" s="175"/>
      <c r="D245" s="27"/>
      <c r="E245" s="26"/>
      <c r="F245" s="28"/>
      <c r="H245" s="5" t="str">
        <f t="shared" si="39"/>
        <v/>
      </c>
      <c r="I245" s="7" t="str">
        <f t="shared" si="30"/>
        <v/>
      </c>
      <c r="J245" s="8" t="str">
        <f t="shared" si="31"/>
        <v/>
      </c>
      <c r="K245" s="36" t="str">
        <f>IF(L245=0,"",IF(Ijour=0,MIN(DATE(YEAR(DebAmort),MONTH(DebAmort)+(H245-1)*Imois,Jour1),DATE(YEAR(DebAmort),MONTH(DebAmort)+1+(H245-1)*Imois,0)),DATE(YEAR(DebAmort),MONTH(DebAmort),Jour1+(H245-1)*Ijour)))</f>
        <v/>
      </c>
      <c r="L245" s="167">
        <f t="shared" si="33"/>
        <v>0</v>
      </c>
      <c r="M245" s="164">
        <f t="shared" si="34"/>
        <v>0</v>
      </c>
      <c r="N245" s="163">
        <f t="shared" si="35"/>
        <v>0</v>
      </c>
      <c r="O245" s="165">
        <f t="shared" si="36"/>
        <v>0</v>
      </c>
      <c r="P245" s="168">
        <f t="shared" si="37"/>
        <v>0</v>
      </c>
      <c r="Q245" s="1"/>
      <c r="R245" s="34">
        <f t="shared" si="38"/>
        <v>0.04</v>
      </c>
      <c r="S245" s="33">
        <f t="shared" si="32"/>
        <v>6664</v>
      </c>
    </row>
    <row r="246" spans="2:19" x14ac:dyDescent="0.25">
      <c r="B246" s="3"/>
      <c r="C246" s="175"/>
      <c r="D246" s="27"/>
      <c r="E246" s="26"/>
      <c r="F246" s="28"/>
      <c r="H246" s="5" t="str">
        <f t="shared" si="39"/>
        <v/>
      </c>
      <c r="I246" s="7" t="str">
        <f t="shared" si="30"/>
        <v/>
      </c>
      <c r="J246" s="8" t="str">
        <f t="shared" si="31"/>
        <v/>
      </c>
      <c r="K246" s="36" t="str">
        <f>IF(L246=0,"",IF(Ijour=0,MIN(DATE(YEAR(DebAmort),MONTH(DebAmort)+MoisD+(H246-1)*Imois,Jour2),DATE(YEAR(DebAmort),MONTH(DebAmort)+MoisD+1+(H246-1)*Imois,0)),DATE(YEAR(DebAmort),MONTH(DebAmort),Jour1+(H246-1)*Ijour)))</f>
        <v/>
      </c>
      <c r="L246" s="167">
        <f t="shared" si="33"/>
        <v>0</v>
      </c>
      <c r="M246" s="164">
        <f t="shared" si="34"/>
        <v>0</v>
      </c>
      <c r="N246" s="163">
        <f t="shared" si="35"/>
        <v>0</v>
      </c>
      <c r="O246" s="165">
        <f t="shared" si="36"/>
        <v>0</v>
      </c>
      <c r="P246" s="168">
        <f t="shared" si="37"/>
        <v>0</v>
      </c>
      <c r="Q246" s="1"/>
      <c r="R246" s="34">
        <f t="shared" si="38"/>
        <v>0.04</v>
      </c>
      <c r="S246" s="33">
        <f t="shared" si="32"/>
        <v>6664</v>
      </c>
    </row>
    <row r="247" spans="2:19" x14ac:dyDescent="0.25">
      <c r="B247" s="3"/>
      <c r="C247" s="175"/>
      <c r="D247" s="27"/>
      <c r="E247" s="26"/>
      <c r="F247" s="28"/>
      <c r="H247" s="5" t="str">
        <f t="shared" si="39"/>
        <v/>
      </c>
      <c r="I247" s="7" t="str">
        <f t="shared" si="30"/>
        <v/>
      </c>
      <c r="J247" s="8" t="str">
        <f t="shared" si="31"/>
        <v/>
      </c>
      <c r="K247" s="36" t="str">
        <f>IF(L247=0,"",IF(Ijour=0,MIN(DATE(YEAR(DebAmort),MONTH(DebAmort)+(H247-1)*Imois,Jour1),DATE(YEAR(DebAmort),MONTH(DebAmort)+1+(H247-1)*Imois,0)),DATE(YEAR(DebAmort),MONTH(DebAmort),Jour1+(H247-1)*Ijour)))</f>
        <v/>
      </c>
      <c r="L247" s="167">
        <f t="shared" si="33"/>
        <v>0</v>
      </c>
      <c r="M247" s="164">
        <f t="shared" si="34"/>
        <v>0</v>
      </c>
      <c r="N247" s="163">
        <f t="shared" si="35"/>
        <v>0</v>
      </c>
      <c r="O247" s="165">
        <f t="shared" si="36"/>
        <v>0</v>
      </c>
      <c r="P247" s="168">
        <f t="shared" si="37"/>
        <v>0</v>
      </c>
      <c r="Q247" s="1"/>
      <c r="R247" s="34">
        <f t="shared" si="38"/>
        <v>0.04</v>
      </c>
      <c r="S247" s="33">
        <f t="shared" si="32"/>
        <v>6664</v>
      </c>
    </row>
    <row r="248" spans="2:19" x14ac:dyDescent="0.25">
      <c r="B248" s="3"/>
      <c r="C248" s="175"/>
      <c r="D248" s="27"/>
      <c r="E248" s="26"/>
      <c r="F248" s="28"/>
      <c r="H248" s="5" t="str">
        <f t="shared" si="39"/>
        <v/>
      </c>
      <c r="I248" s="7" t="str">
        <f t="shared" si="30"/>
        <v/>
      </c>
      <c r="J248" s="8" t="str">
        <f t="shared" si="31"/>
        <v/>
      </c>
      <c r="K248" s="36" t="str">
        <f>IF(L248=0,"",IF(Ijour=0,MIN(DATE(YEAR(DebAmort),MONTH(DebAmort)+MoisD+(H248-1)*Imois,Jour2),DATE(YEAR(DebAmort),MONTH(DebAmort)+MoisD+1+(H248-1)*Imois,0)),DATE(YEAR(DebAmort),MONTH(DebAmort),Jour1+(H248-1)*Ijour)))</f>
        <v/>
      </c>
      <c r="L248" s="167">
        <f t="shared" si="33"/>
        <v>0</v>
      </c>
      <c r="M248" s="164">
        <f t="shared" si="34"/>
        <v>0</v>
      </c>
      <c r="N248" s="163">
        <f t="shared" si="35"/>
        <v>0</v>
      </c>
      <c r="O248" s="165">
        <f t="shared" si="36"/>
        <v>0</v>
      </c>
      <c r="P248" s="168">
        <f t="shared" si="37"/>
        <v>0</v>
      </c>
      <c r="Q248" s="1"/>
      <c r="R248" s="34">
        <f t="shared" si="38"/>
        <v>0.04</v>
      </c>
      <c r="S248" s="33">
        <f t="shared" si="32"/>
        <v>6664</v>
      </c>
    </row>
    <row r="249" spans="2:19" x14ac:dyDescent="0.25">
      <c r="B249" s="3"/>
      <c r="C249" s="175"/>
      <c r="D249" s="27"/>
      <c r="E249" s="26"/>
      <c r="F249" s="28"/>
      <c r="H249" s="5" t="str">
        <f t="shared" si="39"/>
        <v/>
      </c>
      <c r="I249" s="7" t="str">
        <f t="shared" si="30"/>
        <v/>
      </c>
      <c r="J249" s="8" t="str">
        <f t="shared" si="31"/>
        <v/>
      </c>
      <c r="K249" s="36" t="str">
        <f>IF(L249=0,"",IF(Ijour=0,MIN(DATE(YEAR(DebAmort),MONTH(DebAmort)+(H249-1)*Imois,Jour1),DATE(YEAR(DebAmort),MONTH(DebAmort)+1+(H249-1)*Imois,0)),DATE(YEAR(DebAmort),MONTH(DebAmort),Jour1+(H249-1)*Ijour)))</f>
        <v/>
      </c>
      <c r="L249" s="167">
        <f t="shared" si="33"/>
        <v>0</v>
      </c>
      <c r="M249" s="164">
        <f t="shared" si="34"/>
        <v>0</v>
      </c>
      <c r="N249" s="163">
        <f t="shared" si="35"/>
        <v>0</v>
      </c>
      <c r="O249" s="165">
        <f t="shared" si="36"/>
        <v>0</v>
      </c>
      <c r="P249" s="168">
        <f t="shared" si="37"/>
        <v>0</v>
      </c>
      <c r="Q249" s="1"/>
      <c r="R249" s="34">
        <f t="shared" si="38"/>
        <v>0.04</v>
      </c>
      <c r="S249" s="33">
        <f t="shared" si="32"/>
        <v>6664</v>
      </c>
    </row>
    <row r="250" spans="2:19" x14ac:dyDescent="0.25">
      <c r="B250" s="3"/>
      <c r="C250" s="175"/>
      <c r="D250" s="27"/>
      <c r="E250" s="26"/>
      <c r="F250" s="28"/>
      <c r="H250" s="5" t="str">
        <f t="shared" si="39"/>
        <v/>
      </c>
      <c r="I250" s="7" t="str">
        <f t="shared" si="30"/>
        <v/>
      </c>
      <c r="J250" s="8" t="str">
        <f t="shared" si="31"/>
        <v/>
      </c>
      <c r="K250" s="36" t="str">
        <f>IF(L250=0,"",IF(Ijour=0,MIN(DATE(YEAR(DebAmort),MONTH(DebAmort)+MoisD+(H250-1)*Imois,Jour2),DATE(YEAR(DebAmort),MONTH(DebAmort)+MoisD+1+(H250-1)*Imois,0)),DATE(YEAR(DebAmort),MONTH(DebAmort),Jour1+(H250-1)*Ijour)))</f>
        <v/>
      </c>
      <c r="L250" s="167">
        <f t="shared" si="33"/>
        <v>0</v>
      </c>
      <c r="M250" s="164">
        <f t="shared" si="34"/>
        <v>0</v>
      </c>
      <c r="N250" s="163">
        <f t="shared" si="35"/>
        <v>0</v>
      </c>
      <c r="O250" s="165">
        <f t="shared" si="36"/>
        <v>0</v>
      </c>
      <c r="P250" s="168">
        <f t="shared" si="37"/>
        <v>0</v>
      </c>
      <c r="Q250" s="1"/>
      <c r="R250" s="34">
        <f t="shared" si="38"/>
        <v>0.04</v>
      </c>
      <c r="S250" s="33">
        <f t="shared" si="32"/>
        <v>6664</v>
      </c>
    </row>
    <row r="251" spans="2:19" x14ac:dyDescent="0.25">
      <c r="B251" s="3"/>
      <c r="C251" s="175"/>
      <c r="D251" s="27"/>
      <c r="E251" s="26"/>
      <c r="F251" s="28"/>
      <c r="H251" s="5" t="str">
        <f t="shared" si="39"/>
        <v/>
      </c>
      <c r="I251" s="7" t="str">
        <f t="shared" si="30"/>
        <v/>
      </c>
      <c r="J251" s="8" t="str">
        <f t="shared" si="31"/>
        <v/>
      </c>
      <c r="K251" s="36" t="str">
        <f>IF(L251=0,"",IF(Ijour=0,MIN(DATE(YEAR(DebAmort),MONTH(DebAmort)+(H251-1)*Imois,Jour1),DATE(YEAR(DebAmort),MONTH(DebAmort)+1+(H251-1)*Imois,0)),DATE(YEAR(DebAmort),MONTH(DebAmort),Jour1+(H251-1)*Ijour)))</f>
        <v/>
      </c>
      <c r="L251" s="167">
        <f t="shared" si="33"/>
        <v>0</v>
      </c>
      <c r="M251" s="164">
        <f t="shared" si="34"/>
        <v>0</v>
      </c>
      <c r="N251" s="163">
        <f t="shared" si="35"/>
        <v>0</v>
      </c>
      <c r="O251" s="165">
        <f t="shared" si="36"/>
        <v>0</v>
      </c>
      <c r="P251" s="168">
        <f t="shared" si="37"/>
        <v>0</v>
      </c>
      <c r="Q251" s="1"/>
      <c r="R251" s="34">
        <f t="shared" si="38"/>
        <v>0.04</v>
      </c>
      <c r="S251" s="33">
        <f t="shared" si="32"/>
        <v>6664</v>
      </c>
    </row>
    <row r="252" spans="2:19" x14ac:dyDescent="0.25">
      <c r="B252" s="3"/>
      <c r="C252" s="175"/>
      <c r="D252" s="27"/>
      <c r="E252" s="26"/>
      <c r="F252" s="28"/>
      <c r="H252" s="5" t="str">
        <f t="shared" si="39"/>
        <v/>
      </c>
      <c r="I252" s="7" t="str">
        <f t="shared" si="30"/>
        <v/>
      </c>
      <c r="J252" s="8" t="str">
        <f t="shared" si="31"/>
        <v/>
      </c>
      <c r="K252" s="36" t="str">
        <f>IF(L252=0,"",IF(Ijour=0,MIN(DATE(YEAR(DebAmort),MONTH(DebAmort)+MoisD+(H252-1)*Imois,Jour2),DATE(YEAR(DebAmort),MONTH(DebAmort)+MoisD+1+(H252-1)*Imois,0)),DATE(YEAR(DebAmort),MONTH(DebAmort),Jour1+(H252-1)*Ijour)))</f>
        <v/>
      </c>
      <c r="L252" s="167">
        <f t="shared" si="33"/>
        <v>0</v>
      </c>
      <c r="M252" s="164">
        <f t="shared" si="34"/>
        <v>0</v>
      </c>
      <c r="N252" s="163">
        <f t="shared" si="35"/>
        <v>0</v>
      </c>
      <c r="O252" s="165">
        <f t="shared" si="36"/>
        <v>0</v>
      </c>
      <c r="P252" s="168">
        <f t="shared" si="37"/>
        <v>0</v>
      </c>
      <c r="Q252" s="1"/>
      <c r="R252" s="34">
        <f t="shared" si="38"/>
        <v>0.04</v>
      </c>
      <c r="S252" s="33">
        <f t="shared" si="32"/>
        <v>6664</v>
      </c>
    </row>
    <row r="253" spans="2:19" x14ac:dyDescent="0.25">
      <c r="B253" s="3"/>
      <c r="C253" s="175"/>
      <c r="D253" s="27"/>
      <c r="E253" s="26"/>
      <c r="F253" s="28"/>
      <c r="H253" s="5" t="str">
        <f t="shared" si="39"/>
        <v/>
      </c>
      <c r="I253" s="7" t="str">
        <f t="shared" si="30"/>
        <v/>
      </c>
      <c r="J253" s="8" t="str">
        <f t="shared" si="31"/>
        <v/>
      </c>
      <c r="K253" s="36" t="str">
        <f>IF(L253=0,"",IF(Ijour=0,MIN(DATE(YEAR(DebAmort),MONTH(DebAmort)+(H253-1)*Imois,Jour1),DATE(YEAR(DebAmort),MONTH(DebAmort)+1+(H253-1)*Imois,0)),DATE(YEAR(DebAmort),MONTH(DebAmort),Jour1+(H253-1)*Ijour)))</f>
        <v/>
      </c>
      <c r="L253" s="167">
        <f t="shared" si="33"/>
        <v>0</v>
      </c>
      <c r="M253" s="164">
        <f t="shared" si="34"/>
        <v>0</v>
      </c>
      <c r="N253" s="163">
        <f t="shared" si="35"/>
        <v>0</v>
      </c>
      <c r="O253" s="165">
        <f t="shared" si="36"/>
        <v>0</v>
      </c>
      <c r="P253" s="168">
        <f t="shared" si="37"/>
        <v>0</v>
      </c>
      <c r="Q253" s="1"/>
      <c r="R253" s="34">
        <f t="shared" si="38"/>
        <v>0.04</v>
      </c>
      <c r="S253" s="33">
        <f t="shared" si="32"/>
        <v>6664</v>
      </c>
    </row>
    <row r="254" spans="2:19" x14ac:dyDescent="0.25">
      <c r="B254" s="3"/>
      <c r="C254" s="175"/>
      <c r="D254" s="27"/>
      <c r="E254" s="26"/>
      <c r="F254" s="28"/>
      <c r="H254" s="5" t="str">
        <f t="shared" si="39"/>
        <v/>
      </c>
      <c r="I254" s="7" t="str">
        <f t="shared" si="30"/>
        <v/>
      </c>
      <c r="J254" s="8" t="str">
        <f t="shared" si="31"/>
        <v/>
      </c>
      <c r="K254" s="36" t="str">
        <f>IF(L254=0,"",IF(Ijour=0,MIN(DATE(YEAR(DebAmort),MONTH(DebAmort)+MoisD+(H254-1)*Imois,Jour2),DATE(YEAR(DebAmort),MONTH(DebAmort)+MoisD+1+(H254-1)*Imois,0)),DATE(YEAR(DebAmort),MONTH(DebAmort),Jour1+(H254-1)*Ijour)))</f>
        <v/>
      </c>
      <c r="L254" s="167">
        <f t="shared" si="33"/>
        <v>0</v>
      </c>
      <c r="M254" s="164">
        <f t="shared" si="34"/>
        <v>0</v>
      </c>
      <c r="N254" s="163">
        <f t="shared" si="35"/>
        <v>0</v>
      </c>
      <c r="O254" s="165">
        <f t="shared" si="36"/>
        <v>0</v>
      </c>
      <c r="P254" s="168">
        <f t="shared" si="37"/>
        <v>0</v>
      </c>
      <c r="Q254" s="1"/>
      <c r="R254" s="34">
        <f t="shared" si="38"/>
        <v>0.04</v>
      </c>
      <c r="S254" s="33">
        <f t="shared" si="32"/>
        <v>6664</v>
      </c>
    </row>
    <row r="255" spans="2:19" x14ac:dyDescent="0.25">
      <c r="B255" s="3"/>
      <c r="C255" s="175"/>
      <c r="D255" s="27"/>
      <c r="E255" s="26"/>
      <c r="F255" s="28"/>
      <c r="H255" s="5" t="str">
        <f t="shared" si="39"/>
        <v/>
      </c>
      <c r="I255" s="7" t="str">
        <f t="shared" si="30"/>
        <v/>
      </c>
      <c r="J255" s="8" t="str">
        <f t="shared" si="31"/>
        <v/>
      </c>
      <c r="K255" s="36" t="str">
        <f>IF(L255=0,"",IF(Ijour=0,MIN(DATE(YEAR(DebAmort),MONTH(DebAmort)+(H255-1)*Imois,Jour1),DATE(YEAR(DebAmort),MONTH(DebAmort)+1+(H255-1)*Imois,0)),DATE(YEAR(DebAmort),MONTH(DebAmort),Jour1+(H255-1)*Ijour)))</f>
        <v/>
      </c>
      <c r="L255" s="167">
        <f t="shared" si="33"/>
        <v>0</v>
      </c>
      <c r="M255" s="164">
        <f t="shared" si="34"/>
        <v>0</v>
      </c>
      <c r="N255" s="163">
        <f t="shared" si="35"/>
        <v>0</v>
      </c>
      <c r="O255" s="165">
        <f t="shared" si="36"/>
        <v>0</v>
      </c>
      <c r="P255" s="168">
        <f t="shared" si="37"/>
        <v>0</v>
      </c>
      <c r="Q255" s="1"/>
      <c r="R255" s="34">
        <f t="shared" si="38"/>
        <v>0.04</v>
      </c>
      <c r="S255" s="33">
        <f t="shared" si="32"/>
        <v>6664</v>
      </c>
    </row>
    <row r="256" spans="2:19" x14ac:dyDescent="0.25">
      <c r="B256" s="3"/>
      <c r="C256" s="175"/>
      <c r="D256" s="27"/>
      <c r="E256" s="26"/>
      <c r="F256" s="28"/>
      <c r="H256" s="5" t="str">
        <f t="shared" si="39"/>
        <v/>
      </c>
      <c r="I256" s="7" t="str">
        <f t="shared" si="30"/>
        <v/>
      </c>
      <c r="J256" s="8" t="str">
        <f t="shared" si="31"/>
        <v/>
      </c>
      <c r="K256" s="36" t="str">
        <f>IF(L256=0,"",IF(Ijour=0,MIN(DATE(YEAR(DebAmort),MONTH(DebAmort)+MoisD+(H256-1)*Imois,Jour2),DATE(YEAR(DebAmort),MONTH(DebAmort)+MoisD+1+(H256-1)*Imois,0)),DATE(YEAR(DebAmort),MONTH(DebAmort),Jour1+(H256-1)*Ijour)))</f>
        <v/>
      </c>
      <c r="L256" s="167">
        <f t="shared" si="33"/>
        <v>0</v>
      </c>
      <c r="M256" s="164">
        <f t="shared" si="34"/>
        <v>0</v>
      </c>
      <c r="N256" s="163">
        <f t="shared" si="35"/>
        <v>0</v>
      </c>
      <c r="O256" s="165">
        <f t="shared" si="36"/>
        <v>0</v>
      </c>
      <c r="P256" s="168">
        <f t="shared" si="37"/>
        <v>0</v>
      </c>
      <c r="Q256" s="1"/>
      <c r="R256" s="34">
        <f t="shared" si="38"/>
        <v>0.04</v>
      </c>
      <c r="S256" s="33">
        <f t="shared" si="32"/>
        <v>6664</v>
      </c>
    </row>
    <row r="257" spans="2:19" x14ac:dyDescent="0.25">
      <c r="B257" s="3"/>
      <c r="C257" s="175"/>
      <c r="D257" s="27"/>
      <c r="E257" s="26"/>
      <c r="F257" s="28"/>
      <c r="H257" s="5" t="str">
        <f t="shared" si="39"/>
        <v/>
      </c>
      <c r="I257" s="7" t="str">
        <f t="shared" si="30"/>
        <v/>
      </c>
      <c r="J257" s="8" t="str">
        <f t="shared" si="31"/>
        <v/>
      </c>
      <c r="K257" s="36" t="str">
        <f>IF(L257=0,"",IF(Ijour=0,MIN(DATE(YEAR(DebAmort),MONTH(DebAmort)+(H257-1)*Imois,Jour1),DATE(YEAR(DebAmort),MONTH(DebAmort)+1+(H257-1)*Imois,0)),DATE(YEAR(DebAmort),MONTH(DebAmort),Jour1+(H257-1)*Ijour)))</f>
        <v/>
      </c>
      <c r="L257" s="167">
        <f t="shared" si="33"/>
        <v>0</v>
      </c>
      <c r="M257" s="164">
        <f t="shared" si="34"/>
        <v>0</v>
      </c>
      <c r="N257" s="163">
        <f t="shared" si="35"/>
        <v>0</v>
      </c>
      <c r="O257" s="165">
        <f t="shared" si="36"/>
        <v>0</v>
      </c>
      <c r="P257" s="168">
        <f t="shared" si="37"/>
        <v>0</v>
      </c>
      <c r="Q257" s="1"/>
      <c r="R257" s="34">
        <f t="shared" si="38"/>
        <v>0.04</v>
      </c>
      <c r="S257" s="33">
        <f t="shared" si="32"/>
        <v>6664</v>
      </c>
    </row>
    <row r="258" spans="2:19" x14ac:dyDescent="0.25">
      <c r="B258" s="3"/>
      <c r="C258" s="175"/>
      <c r="D258" s="27"/>
      <c r="E258" s="26"/>
      <c r="F258" s="28"/>
      <c r="H258" s="5" t="str">
        <f t="shared" si="39"/>
        <v/>
      </c>
      <c r="I258" s="7" t="str">
        <f t="shared" si="30"/>
        <v/>
      </c>
      <c r="J258" s="8" t="str">
        <f t="shared" si="31"/>
        <v/>
      </c>
      <c r="K258" s="36" t="str">
        <f>IF(L258=0,"",IF(Ijour=0,MIN(DATE(YEAR(DebAmort),MONTH(DebAmort)+MoisD+(H258-1)*Imois,Jour2),DATE(YEAR(DebAmort),MONTH(DebAmort)+MoisD+1+(H258-1)*Imois,0)),DATE(YEAR(DebAmort),MONTH(DebAmort),Jour1+(H258-1)*Ijour)))</f>
        <v/>
      </c>
      <c r="L258" s="167">
        <f t="shared" si="33"/>
        <v>0</v>
      </c>
      <c r="M258" s="164">
        <f t="shared" si="34"/>
        <v>0</v>
      </c>
      <c r="N258" s="163">
        <f t="shared" si="35"/>
        <v>0</v>
      </c>
      <c r="O258" s="165">
        <f t="shared" si="36"/>
        <v>0</v>
      </c>
      <c r="P258" s="168">
        <f t="shared" si="37"/>
        <v>0</v>
      </c>
      <c r="Q258" s="1"/>
      <c r="R258" s="34">
        <f t="shared" si="38"/>
        <v>0.04</v>
      </c>
      <c r="S258" s="33">
        <f t="shared" si="32"/>
        <v>6664</v>
      </c>
    </row>
    <row r="259" spans="2:19" x14ac:dyDescent="0.25">
      <c r="B259" s="3"/>
      <c r="C259" s="175"/>
      <c r="D259" s="27"/>
      <c r="E259" s="26"/>
      <c r="F259" s="28"/>
      <c r="H259" s="5" t="str">
        <f t="shared" si="39"/>
        <v/>
      </c>
      <c r="I259" s="7" t="str">
        <f t="shared" si="30"/>
        <v/>
      </c>
      <c r="J259" s="8" t="str">
        <f t="shared" si="31"/>
        <v/>
      </c>
      <c r="K259" s="36" t="str">
        <f>IF(L259=0,"",IF(Ijour=0,MIN(DATE(YEAR(DebAmort),MONTH(DebAmort)+(H259-1)*Imois,Jour1),DATE(YEAR(DebAmort),MONTH(DebAmort)+1+(H259-1)*Imois,0)),DATE(YEAR(DebAmort),MONTH(DebAmort),Jour1+(H259-1)*Ijour)))</f>
        <v/>
      </c>
      <c r="L259" s="167">
        <f t="shared" si="33"/>
        <v>0</v>
      </c>
      <c r="M259" s="164">
        <f t="shared" si="34"/>
        <v>0</v>
      </c>
      <c r="N259" s="163">
        <f t="shared" si="35"/>
        <v>0</v>
      </c>
      <c r="O259" s="165">
        <f t="shared" si="36"/>
        <v>0</v>
      </c>
      <c r="P259" s="168">
        <f t="shared" si="37"/>
        <v>0</v>
      </c>
      <c r="Q259" s="1"/>
      <c r="R259" s="34">
        <f t="shared" si="38"/>
        <v>0.04</v>
      </c>
      <c r="S259" s="33">
        <f t="shared" si="32"/>
        <v>6664</v>
      </c>
    </row>
    <row r="260" spans="2:19" x14ac:dyDescent="0.25">
      <c r="B260" s="3"/>
      <c r="C260" s="175"/>
      <c r="D260" s="27"/>
      <c r="E260" s="26"/>
      <c r="F260" s="28"/>
      <c r="H260" s="5" t="str">
        <f t="shared" si="39"/>
        <v/>
      </c>
      <c r="I260" s="7" t="str">
        <f t="shared" si="30"/>
        <v/>
      </c>
      <c r="J260" s="8" t="str">
        <f t="shared" si="31"/>
        <v/>
      </c>
      <c r="K260" s="36" t="str">
        <f>IF(L260=0,"",IF(Ijour=0,MIN(DATE(YEAR(DebAmort),MONTH(DebAmort)+MoisD+(H260-1)*Imois,Jour2),DATE(YEAR(DebAmort),MONTH(DebAmort)+MoisD+1+(H260-1)*Imois,0)),DATE(YEAR(DebAmort),MONTH(DebAmort),Jour1+(H260-1)*Ijour)))</f>
        <v/>
      </c>
      <c r="L260" s="167">
        <f t="shared" si="33"/>
        <v>0</v>
      </c>
      <c r="M260" s="164">
        <f t="shared" si="34"/>
        <v>0</v>
      </c>
      <c r="N260" s="163">
        <f t="shared" si="35"/>
        <v>0</v>
      </c>
      <c r="O260" s="165">
        <f t="shared" si="36"/>
        <v>0</v>
      </c>
      <c r="P260" s="168">
        <f t="shared" si="37"/>
        <v>0</v>
      </c>
      <c r="Q260" s="1"/>
      <c r="R260" s="34">
        <f t="shared" si="38"/>
        <v>0.04</v>
      </c>
      <c r="S260" s="33">
        <f t="shared" si="32"/>
        <v>6664</v>
      </c>
    </row>
    <row r="261" spans="2:19" x14ac:dyDescent="0.25">
      <c r="B261" s="3"/>
      <c r="C261" s="175"/>
      <c r="D261" s="27"/>
      <c r="E261" s="26"/>
      <c r="F261" s="28"/>
      <c r="H261" s="5" t="str">
        <f t="shared" si="39"/>
        <v/>
      </c>
      <c r="I261" s="7" t="str">
        <f t="shared" si="30"/>
        <v/>
      </c>
      <c r="J261" s="8" t="str">
        <f t="shared" si="31"/>
        <v/>
      </c>
      <c r="K261" s="36" t="str">
        <f>IF(L261=0,"",IF(Ijour=0,MIN(DATE(YEAR(DebAmort),MONTH(DebAmort)+(H261-1)*Imois,Jour1),DATE(YEAR(DebAmort),MONTH(DebAmort)+1+(H261-1)*Imois,0)),DATE(YEAR(DebAmort),MONTH(DebAmort),Jour1+(H261-1)*Ijour)))</f>
        <v/>
      </c>
      <c r="L261" s="167">
        <f t="shared" si="33"/>
        <v>0</v>
      </c>
      <c r="M261" s="164">
        <f t="shared" si="34"/>
        <v>0</v>
      </c>
      <c r="N261" s="163">
        <f t="shared" si="35"/>
        <v>0</v>
      </c>
      <c r="O261" s="165">
        <f t="shared" si="36"/>
        <v>0</v>
      </c>
      <c r="P261" s="168">
        <f t="shared" si="37"/>
        <v>0</v>
      </c>
      <c r="Q261" s="1"/>
      <c r="R261" s="34">
        <f t="shared" si="38"/>
        <v>0.04</v>
      </c>
      <c r="S261" s="33">
        <f t="shared" si="32"/>
        <v>6664</v>
      </c>
    </row>
    <row r="262" spans="2:19" x14ac:dyDescent="0.25">
      <c r="B262" s="3"/>
      <c r="C262" s="175"/>
      <c r="D262" s="27"/>
      <c r="E262" s="26"/>
      <c r="F262" s="28"/>
      <c r="H262" s="5" t="str">
        <f t="shared" si="39"/>
        <v/>
      </c>
      <c r="I262" s="7" t="str">
        <f t="shared" si="30"/>
        <v/>
      </c>
      <c r="J262" s="8" t="str">
        <f t="shared" si="31"/>
        <v/>
      </c>
      <c r="K262" s="36" t="str">
        <f>IF(L262=0,"",IF(Ijour=0,MIN(DATE(YEAR(DebAmort),MONTH(DebAmort)+MoisD+(H262-1)*Imois,Jour2),DATE(YEAR(DebAmort),MONTH(DebAmort)+MoisD+1+(H262-1)*Imois,0)),DATE(YEAR(DebAmort),MONTH(DebAmort),Jour1+(H262-1)*Ijour)))</f>
        <v/>
      </c>
      <c r="L262" s="167">
        <f t="shared" si="33"/>
        <v>0</v>
      </c>
      <c r="M262" s="164">
        <f t="shared" si="34"/>
        <v>0</v>
      </c>
      <c r="N262" s="163">
        <f t="shared" si="35"/>
        <v>0</v>
      </c>
      <c r="O262" s="165">
        <f t="shared" si="36"/>
        <v>0</v>
      </c>
      <c r="P262" s="168">
        <f t="shared" si="37"/>
        <v>0</v>
      </c>
      <c r="Q262" s="1"/>
      <c r="R262" s="34">
        <f t="shared" si="38"/>
        <v>0.04</v>
      </c>
      <c r="S262" s="33">
        <f t="shared" si="32"/>
        <v>6664</v>
      </c>
    </row>
    <row r="263" spans="2:19" x14ac:dyDescent="0.25">
      <c r="B263" s="3"/>
      <c r="C263" s="175"/>
      <c r="D263" s="27"/>
      <c r="E263" s="26"/>
      <c r="F263" s="28"/>
      <c r="H263" s="5" t="str">
        <f t="shared" si="39"/>
        <v/>
      </c>
      <c r="I263" s="7" t="str">
        <f t="shared" si="30"/>
        <v/>
      </c>
      <c r="J263" s="8" t="str">
        <f t="shared" si="31"/>
        <v/>
      </c>
      <c r="K263" s="36" t="str">
        <f>IF(L263=0,"",IF(Ijour=0,MIN(DATE(YEAR(DebAmort),MONTH(DebAmort)+(H263-1)*Imois,Jour1),DATE(YEAR(DebAmort),MONTH(DebAmort)+1+(H263-1)*Imois,0)),DATE(YEAR(DebAmort),MONTH(DebAmort),Jour1+(H263-1)*Ijour)))</f>
        <v/>
      </c>
      <c r="L263" s="167">
        <f t="shared" si="33"/>
        <v>0</v>
      </c>
      <c r="M263" s="164">
        <f t="shared" si="34"/>
        <v>0</v>
      </c>
      <c r="N263" s="163">
        <f t="shared" si="35"/>
        <v>0</v>
      </c>
      <c r="O263" s="165">
        <f t="shared" si="36"/>
        <v>0</v>
      </c>
      <c r="P263" s="168">
        <f t="shared" si="37"/>
        <v>0</v>
      </c>
      <c r="Q263" s="1"/>
      <c r="R263" s="34">
        <f t="shared" si="38"/>
        <v>0.04</v>
      </c>
      <c r="S263" s="33">
        <f t="shared" si="32"/>
        <v>6664</v>
      </c>
    </row>
    <row r="264" spans="2:19" x14ac:dyDescent="0.25">
      <c r="B264" s="3"/>
      <c r="C264" s="175"/>
      <c r="D264" s="27"/>
      <c r="E264" s="26"/>
      <c r="F264" s="28"/>
      <c r="H264" s="5" t="str">
        <f t="shared" si="39"/>
        <v/>
      </c>
      <c r="I264" s="7" t="str">
        <f t="shared" si="30"/>
        <v/>
      </c>
      <c r="J264" s="8" t="str">
        <f t="shared" si="31"/>
        <v/>
      </c>
      <c r="K264" s="36" t="str">
        <f>IF(L264=0,"",IF(Ijour=0,MIN(DATE(YEAR(DebAmort),MONTH(DebAmort)+MoisD+(H264-1)*Imois,Jour2),DATE(YEAR(DebAmort),MONTH(DebAmort)+MoisD+1+(H264-1)*Imois,0)),DATE(YEAR(DebAmort),MONTH(DebAmort),Jour1+(H264-1)*Ijour)))</f>
        <v/>
      </c>
      <c r="L264" s="167">
        <f t="shared" si="33"/>
        <v>0</v>
      </c>
      <c r="M264" s="164">
        <f t="shared" si="34"/>
        <v>0</v>
      </c>
      <c r="N264" s="163">
        <f t="shared" si="35"/>
        <v>0</v>
      </c>
      <c r="O264" s="165">
        <f t="shared" si="36"/>
        <v>0</v>
      </c>
      <c r="P264" s="168">
        <f t="shared" si="37"/>
        <v>0</v>
      </c>
      <c r="Q264" s="1"/>
      <c r="R264" s="34">
        <f t="shared" si="38"/>
        <v>0.04</v>
      </c>
      <c r="S264" s="33">
        <f t="shared" si="32"/>
        <v>6664</v>
      </c>
    </row>
    <row r="265" spans="2:19" x14ac:dyDescent="0.25">
      <c r="B265" s="3"/>
      <c r="C265" s="175"/>
      <c r="D265" s="27"/>
      <c r="E265" s="26"/>
      <c r="F265" s="28"/>
      <c r="H265" s="5" t="str">
        <f t="shared" si="39"/>
        <v/>
      </c>
      <c r="I265" s="7" t="str">
        <f t="shared" si="30"/>
        <v/>
      </c>
      <c r="J265" s="8" t="str">
        <f t="shared" si="31"/>
        <v/>
      </c>
      <c r="K265" s="36" t="str">
        <f>IF(L265=0,"",IF(Ijour=0,MIN(DATE(YEAR(DebAmort),MONTH(DebAmort)+(H265-1)*Imois,Jour1),DATE(YEAR(DebAmort),MONTH(DebAmort)+1+(H265-1)*Imois,0)),DATE(YEAR(DebAmort),MONTH(DebAmort),Jour1+(H265-1)*Ijour)))</f>
        <v/>
      </c>
      <c r="L265" s="167">
        <f t="shared" si="33"/>
        <v>0</v>
      </c>
      <c r="M265" s="164">
        <f t="shared" si="34"/>
        <v>0</v>
      </c>
      <c r="N265" s="163">
        <f t="shared" si="35"/>
        <v>0</v>
      </c>
      <c r="O265" s="165">
        <f t="shared" si="36"/>
        <v>0</v>
      </c>
      <c r="P265" s="168">
        <f t="shared" si="37"/>
        <v>0</v>
      </c>
      <c r="Q265" s="1"/>
      <c r="R265" s="34">
        <f t="shared" si="38"/>
        <v>0.04</v>
      </c>
      <c r="S265" s="33">
        <f t="shared" si="32"/>
        <v>6664</v>
      </c>
    </row>
    <row r="266" spans="2:19" x14ac:dyDescent="0.25">
      <c r="B266" s="3"/>
      <c r="C266" s="175"/>
      <c r="D266" s="27"/>
      <c r="E266" s="26"/>
      <c r="F266" s="28"/>
      <c r="H266" s="5" t="str">
        <f t="shared" si="39"/>
        <v/>
      </c>
      <c r="I266" s="7" t="str">
        <f t="shared" si="30"/>
        <v/>
      </c>
      <c r="J266" s="8" t="str">
        <f t="shared" si="31"/>
        <v/>
      </c>
      <c r="K266" s="36" t="str">
        <f>IF(L266=0,"",IF(Ijour=0,MIN(DATE(YEAR(DebAmort),MONTH(DebAmort)+MoisD+(H266-1)*Imois,Jour2),DATE(YEAR(DebAmort),MONTH(DebAmort)+MoisD+1+(H266-1)*Imois,0)),DATE(YEAR(DebAmort),MONTH(DebAmort),Jour1+(H266-1)*Ijour)))</f>
        <v/>
      </c>
      <c r="L266" s="167">
        <f t="shared" si="33"/>
        <v>0</v>
      </c>
      <c r="M266" s="164">
        <f t="shared" si="34"/>
        <v>0</v>
      </c>
      <c r="N266" s="163">
        <f t="shared" si="35"/>
        <v>0</v>
      </c>
      <c r="O266" s="165">
        <f t="shared" si="36"/>
        <v>0</v>
      </c>
      <c r="P266" s="168">
        <f t="shared" si="37"/>
        <v>0</v>
      </c>
      <c r="Q266" s="1"/>
      <c r="R266" s="34">
        <f t="shared" si="38"/>
        <v>0.04</v>
      </c>
      <c r="S266" s="33">
        <f t="shared" si="32"/>
        <v>6664</v>
      </c>
    </row>
    <row r="267" spans="2:19" x14ac:dyDescent="0.25">
      <c r="B267" s="3"/>
      <c r="C267" s="175"/>
      <c r="D267" s="27"/>
      <c r="E267" s="26"/>
      <c r="F267" s="28"/>
      <c r="H267" s="5" t="str">
        <f t="shared" si="39"/>
        <v/>
      </c>
      <c r="I267" s="7" t="str">
        <f t="shared" si="30"/>
        <v/>
      </c>
      <c r="J267" s="8" t="str">
        <f t="shared" si="31"/>
        <v/>
      </c>
      <c r="K267" s="36" t="str">
        <f>IF(L267=0,"",IF(Ijour=0,MIN(DATE(YEAR(DebAmort),MONTH(DebAmort)+(H267-1)*Imois,Jour1),DATE(YEAR(DebAmort),MONTH(DebAmort)+1+(H267-1)*Imois,0)),DATE(YEAR(DebAmort),MONTH(DebAmort),Jour1+(H267-1)*Ijour)))</f>
        <v/>
      </c>
      <c r="L267" s="167">
        <f t="shared" si="33"/>
        <v>0</v>
      </c>
      <c r="M267" s="164">
        <f t="shared" si="34"/>
        <v>0</v>
      </c>
      <c r="N267" s="163">
        <f t="shared" si="35"/>
        <v>0</v>
      </c>
      <c r="O267" s="165">
        <f t="shared" si="36"/>
        <v>0</v>
      </c>
      <c r="P267" s="168">
        <f t="shared" si="37"/>
        <v>0</v>
      </c>
      <c r="Q267" s="1"/>
      <c r="R267" s="34">
        <f t="shared" si="38"/>
        <v>0.04</v>
      </c>
      <c r="S267" s="33">
        <f t="shared" si="32"/>
        <v>6664</v>
      </c>
    </row>
    <row r="268" spans="2:19" x14ac:dyDescent="0.25">
      <c r="B268" s="3"/>
      <c r="C268" s="175"/>
      <c r="D268" s="27"/>
      <c r="E268" s="26"/>
      <c r="F268" s="28"/>
      <c r="H268" s="5" t="str">
        <f t="shared" si="39"/>
        <v/>
      </c>
      <c r="I268" s="7" t="str">
        <f t="shared" si="30"/>
        <v/>
      </c>
      <c r="J268" s="8" t="str">
        <f t="shared" si="31"/>
        <v/>
      </c>
      <c r="K268" s="36" t="str">
        <f>IF(L268=0,"",IF(Ijour=0,MIN(DATE(YEAR(DebAmort),MONTH(DebAmort)+MoisD+(H268-1)*Imois,Jour2),DATE(YEAR(DebAmort),MONTH(DebAmort)+MoisD+1+(H268-1)*Imois,0)),DATE(YEAR(DebAmort),MONTH(DebAmort),Jour1+(H268-1)*Ijour)))</f>
        <v/>
      </c>
      <c r="L268" s="167">
        <f t="shared" si="33"/>
        <v>0</v>
      </c>
      <c r="M268" s="164">
        <f t="shared" si="34"/>
        <v>0</v>
      </c>
      <c r="N268" s="163">
        <f t="shared" si="35"/>
        <v>0</v>
      </c>
      <c r="O268" s="165">
        <f t="shared" si="36"/>
        <v>0</v>
      </c>
      <c r="P268" s="168">
        <f t="shared" si="37"/>
        <v>0</v>
      </c>
      <c r="Q268" s="1"/>
      <c r="R268" s="34">
        <f t="shared" si="38"/>
        <v>0.04</v>
      </c>
      <c r="S268" s="33">
        <f t="shared" si="32"/>
        <v>6664</v>
      </c>
    </row>
    <row r="269" spans="2:19" x14ac:dyDescent="0.25">
      <c r="B269" s="3"/>
      <c r="C269" s="175"/>
      <c r="D269" s="27"/>
      <c r="E269" s="26"/>
      <c r="F269" s="28"/>
      <c r="H269" s="5" t="str">
        <f t="shared" si="39"/>
        <v/>
      </c>
      <c r="I269" s="7" t="str">
        <f t="shared" si="30"/>
        <v/>
      </c>
      <c r="J269" s="8" t="str">
        <f t="shared" si="31"/>
        <v/>
      </c>
      <c r="K269" s="36" t="str">
        <f>IF(L269=0,"",IF(Ijour=0,MIN(DATE(YEAR(DebAmort),MONTH(DebAmort)+(H269-1)*Imois,Jour1),DATE(YEAR(DebAmort),MONTH(DebAmort)+1+(H269-1)*Imois,0)),DATE(YEAR(DebAmort),MONTH(DebAmort),Jour1+(H269-1)*Ijour)))</f>
        <v/>
      </c>
      <c r="L269" s="167">
        <f t="shared" si="33"/>
        <v>0</v>
      </c>
      <c r="M269" s="164">
        <f t="shared" si="34"/>
        <v>0</v>
      </c>
      <c r="N269" s="163">
        <f t="shared" si="35"/>
        <v>0</v>
      </c>
      <c r="O269" s="165">
        <f t="shared" si="36"/>
        <v>0</v>
      </c>
      <c r="P269" s="168">
        <f t="shared" si="37"/>
        <v>0</v>
      </c>
      <c r="Q269" s="1"/>
      <c r="R269" s="34">
        <f t="shared" si="38"/>
        <v>0.04</v>
      </c>
      <c r="S269" s="33">
        <f t="shared" si="32"/>
        <v>6664</v>
      </c>
    </row>
    <row r="270" spans="2:19" x14ac:dyDescent="0.25">
      <c r="B270" s="3"/>
      <c r="C270" s="175"/>
      <c r="D270" s="27"/>
      <c r="E270" s="26"/>
      <c r="F270" s="28"/>
      <c r="H270" s="5" t="str">
        <f t="shared" si="39"/>
        <v/>
      </c>
      <c r="I270" s="7" t="str">
        <f t="shared" si="30"/>
        <v/>
      </c>
      <c r="J270" s="8" t="str">
        <f t="shared" si="31"/>
        <v/>
      </c>
      <c r="K270" s="36" t="str">
        <f>IF(L270=0,"",IF(Ijour=0,MIN(DATE(YEAR(DebAmort),MONTH(DebAmort)+MoisD+(H270-1)*Imois,Jour2),DATE(YEAR(DebAmort),MONTH(DebAmort)+MoisD+1+(H270-1)*Imois,0)),DATE(YEAR(DebAmort),MONTH(DebAmort),Jour1+(H270-1)*Ijour)))</f>
        <v/>
      </c>
      <c r="L270" s="167">
        <f t="shared" si="33"/>
        <v>0</v>
      </c>
      <c r="M270" s="164">
        <f t="shared" si="34"/>
        <v>0</v>
      </c>
      <c r="N270" s="163">
        <f t="shared" si="35"/>
        <v>0</v>
      </c>
      <c r="O270" s="165">
        <f t="shared" si="36"/>
        <v>0</v>
      </c>
      <c r="P270" s="168">
        <f t="shared" si="37"/>
        <v>0</v>
      </c>
      <c r="Q270" s="1"/>
      <c r="R270" s="34">
        <f t="shared" si="38"/>
        <v>0.04</v>
      </c>
      <c r="S270" s="33">
        <f t="shared" si="32"/>
        <v>6664</v>
      </c>
    </row>
    <row r="271" spans="2:19" x14ac:dyDescent="0.25">
      <c r="B271" s="3"/>
      <c r="C271" s="175"/>
      <c r="D271" s="27"/>
      <c r="E271" s="26"/>
      <c r="F271" s="28"/>
      <c r="H271" s="5" t="str">
        <f t="shared" si="39"/>
        <v/>
      </c>
      <c r="I271" s="7" t="str">
        <f t="shared" ref="I271:I334" si="40">IF(L271&gt;0,NbEch+Différé+1-H271,"")</f>
        <v/>
      </c>
      <c r="J271" s="8" t="str">
        <f t="shared" ref="J271:J334" si="41">IF(ISNUMBER(K271),YEAR(K271),"")</f>
        <v/>
      </c>
      <c r="K271" s="36" t="str">
        <f>IF(L271=0,"",IF(Ijour=0,MIN(DATE(YEAR(DebAmort),MONTH(DebAmort)+(H271-1)*Imois,Jour1),DATE(YEAR(DebAmort),MONTH(DebAmort)+1+(H271-1)*Imois,0)),DATE(YEAR(DebAmort),MONTH(DebAmort),Jour1+(H271-1)*Ijour)))</f>
        <v/>
      </c>
      <c r="L271" s="167">
        <f t="shared" si="33"/>
        <v>0</v>
      </c>
      <c r="M271" s="164">
        <f t="shared" si="34"/>
        <v>0</v>
      </c>
      <c r="N271" s="163">
        <f t="shared" si="35"/>
        <v>0</v>
      </c>
      <c r="O271" s="165">
        <f t="shared" si="36"/>
        <v>0</v>
      </c>
      <c r="P271" s="168">
        <f t="shared" si="37"/>
        <v>0</v>
      </c>
      <c r="Q271" s="1"/>
      <c r="R271" s="34">
        <f t="shared" si="38"/>
        <v>0.04</v>
      </c>
      <c r="S271" s="33">
        <f t="shared" si="32"/>
        <v>6664</v>
      </c>
    </row>
    <row r="272" spans="2:19" x14ac:dyDescent="0.25">
      <c r="B272" s="3"/>
      <c r="C272" s="175"/>
      <c r="D272" s="27"/>
      <c r="E272" s="26"/>
      <c r="F272" s="28"/>
      <c r="H272" s="5" t="str">
        <f t="shared" si="39"/>
        <v/>
      </c>
      <c r="I272" s="7" t="str">
        <f t="shared" si="40"/>
        <v/>
      </c>
      <c r="J272" s="8" t="str">
        <f t="shared" si="41"/>
        <v/>
      </c>
      <c r="K272" s="36" t="str">
        <f>IF(L272=0,"",IF(Ijour=0,MIN(DATE(YEAR(DebAmort),MONTH(DebAmort)+MoisD+(H272-1)*Imois,Jour2),DATE(YEAR(DebAmort),MONTH(DebAmort)+MoisD+1+(H272-1)*Imois,0)),DATE(YEAR(DebAmort),MONTH(DebAmort),Jour1+(H272-1)*Ijour)))</f>
        <v/>
      </c>
      <c r="L272" s="167">
        <f t="shared" si="33"/>
        <v>0</v>
      </c>
      <c r="M272" s="164">
        <f t="shared" si="34"/>
        <v>0</v>
      </c>
      <c r="N272" s="163">
        <f t="shared" si="35"/>
        <v>0</v>
      </c>
      <c r="O272" s="165">
        <f t="shared" si="36"/>
        <v>0</v>
      </c>
      <c r="P272" s="168">
        <f t="shared" si="37"/>
        <v>0</v>
      </c>
      <c r="Q272" s="1"/>
      <c r="R272" s="34">
        <f t="shared" si="38"/>
        <v>0.04</v>
      </c>
      <c r="S272" s="33">
        <f t="shared" ref="S272:S335" si="42">IF(E272&gt;0,E272,IF(D272&gt;0,IF(AND(EchFIXE,R272&gt;0),ROUND((L272-C272)*R272/(1-((1+R272)^-D272)),NbDeci),ROUND(L272/D272,NbDeci)),S271))</f>
        <v>6664</v>
      </c>
    </row>
    <row r="273" spans="2:19" x14ac:dyDescent="0.25">
      <c r="B273" s="3"/>
      <c r="C273" s="175"/>
      <c r="D273" s="27"/>
      <c r="E273" s="26"/>
      <c r="F273" s="28"/>
      <c r="H273" s="5" t="str">
        <f t="shared" si="39"/>
        <v/>
      </c>
      <c r="I273" s="7" t="str">
        <f t="shared" si="40"/>
        <v/>
      </c>
      <c r="J273" s="8" t="str">
        <f t="shared" si="41"/>
        <v/>
      </c>
      <c r="K273" s="36" t="str">
        <f>IF(L273=0,"",IF(Ijour=0,MIN(DATE(YEAR(DebAmort),MONTH(DebAmort)+(H273-1)*Imois,Jour1),DATE(YEAR(DebAmort),MONTH(DebAmort)+1+(H273-1)*Imois,0)),DATE(YEAR(DebAmort),MONTH(DebAmort),Jour1+(H273-1)*Ijour)))</f>
        <v/>
      </c>
      <c r="L273" s="167">
        <f t="shared" si="33"/>
        <v>0</v>
      </c>
      <c r="M273" s="164">
        <f t="shared" si="34"/>
        <v>0</v>
      </c>
      <c r="N273" s="163">
        <f t="shared" si="35"/>
        <v>0</v>
      </c>
      <c r="O273" s="165">
        <f t="shared" si="36"/>
        <v>0</v>
      </c>
      <c r="P273" s="168">
        <f t="shared" si="37"/>
        <v>0</v>
      </c>
      <c r="Q273" s="1"/>
      <c r="R273" s="34">
        <f t="shared" si="38"/>
        <v>0.04</v>
      </c>
      <c r="S273" s="33">
        <f t="shared" si="42"/>
        <v>6664</v>
      </c>
    </row>
    <row r="274" spans="2:19" x14ac:dyDescent="0.25">
      <c r="B274" s="3"/>
      <c r="C274" s="175"/>
      <c r="D274" s="27"/>
      <c r="E274" s="26"/>
      <c r="F274" s="28"/>
      <c r="H274" s="5" t="str">
        <f t="shared" si="39"/>
        <v/>
      </c>
      <c r="I274" s="7" t="str">
        <f t="shared" si="40"/>
        <v/>
      </c>
      <c r="J274" s="8" t="str">
        <f t="shared" si="41"/>
        <v/>
      </c>
      <c r="K274" s="36" t="str">
        <f>IF(L274=0,"",IF(Ijour=0,MIN(DATE(YEAR(DebAmort),MONTH(DebAmort)+MoisD+(H274-1)*Imois,Jour2),DATE(YEAR(DebAmort),MONTH(DebAmort)+MoisD+1+(H274-1)*Imois,0)),DATE(YEAR(DebAmort),MONTH(DebAmort),Jour1+(H274-1)*Ijour)))</f>
        <v/>
      </c>
      <c r="L274" s="167">
        <f t="shared" ref="L274:L337" si="43">L273-N273</f>
        <v>0</v>
      </c>
      <c r="M274" s="164">
        <f t="shared" ref="M274:M337" si="44">IF(H274&lt;=NoEchMaxi,ROUND(L274*R274,NbDeci),0)</f>
        <v>0</v>
      </c>
      <c r="N274" s="163">
        <f t="shared" ref="N274:N337" si="45">IF(OR(H274&lt;=Différé,H274&gt;NoEchMaxi),IF(DiffTotal,-M274,0),IF(H274&gt;=NoEchRemb,L274,IF(S274-(M274*EchFIXE)&gt;L274-2,L274,S274-(M274*EchFIXE))))+C274</f>
        <v>0</v>
      </c>
      <c r="O274" s="165">
        <f t="shared" ref="O274:O337" si="46">IF(OR(L274=0,H274&gt;NoEchMaxi),0,ROUND(FraisF+FraisV*L274,NbDeci))+F274</f>
        <v>0</v>
      </c>
      <c r="P274" s="168">
        <f t="shared" ref="P274:P337" si="47">SUM(M274:O274)</f>
        <v>0</v>
      </c>
      <c r="Q274" s="1"/>
      <c r="R274" s="34">
        <f t="shared" ref="R274:R337" si="48">IF(B274&gt;0,IF(TauxActuariel,((B274+1)^(1/NbEchAn))-1,B274/NbEchAn),R273)</f>
        <v>0.04</v>
      </c>
      <c r="S274" s="33">
        <f t="shared" si="42"/>
        <v>6664</v>
      </c>
    </row>
    <row r="275" spans="2:19" x14ac:dyDescent="0.25">
      <c r="B275" s="3"/>
      <c r="C275" s="175"/>
      <c r="D275" s="27"/>
      <c r="E275" s="26"/>
      <c r="F275" s="28"/>
      <c r="H275" s="5" t="str">
        <f t="shared" ref="H275:H338" si="49">IF(L275=0,"",H274+1)</f>
        <v/>
      </c>
      <c r="I275" s="7" t="str">
        <f t="shared" si="40"/>
        <v/>
      </c>
      <c r="J275" s="8" t="str">
        <f t="shared" si="41"/>
        <v/>
      </c>
      <c r="K275" s="36" t="str">
        <f>IF(L275=0,"",IF(Ijour=0,MIN(DATE(YEAR(DebAmort),MONTH(DebAmort)+(H275-1)*Imois,Jour1),DATE(YEAR(DebAmort),MONTH(DebAmort)+1+(H275-1)*Imois,0)),DATE(YEAR(DebAmort),MONTH(DebAmort),Jour1+(H275-1)*Ijour)))</f>
        <v/>
      </c>
      <c r="L275" s="167">
        <f t="shared" si="43"/>
        <v>0</v>
      </c>
      <c r="M275" s="164">
        <f t="shared" si="44"/>
        <v>0</v>
      </c>
      <c r="N275" s="163">
        <f t="shared" si="45"/>
        <v>0</v>
      </c>
      <c r="O275" s="165">
        <f t="shared" si="46"/>
        <v>0</v>
      </c>
      <c r="P275" s="168">
        <f t="shared" si="47"/>
        <v>0</v>
      </c>
      <c r="Q275" s="1"/>
      <c r="R275" s="34">
        <f t="shared" si="48"/>
        <v>0.04</v>
      </c>
      <c r="S275" s="33">
        <f t="shared" si="42"/>
        <v>6664</v>
      </c>
    </row>
    <row r="276" spans="2:19" x14ac:dyDescent="0.25">
      <c r="B276" s="3"/>
      <c r="C276" s="175"/>
      <c r="D276" s="27"/>
      <c r="E276" s="26"/>
      <c r="F276" s="28"/>
      <c r="H276" s="5" t="str">
        <f t="shared" si="49"/>
        <v/>
      </c>
      <c r="I276" s="7" t="str">
        <f t="shared" si="40"/>
        <v/>
      </c>
      <c r="J276" s="8" t="str">
        <f t="shared" si="41"/>
        <v/>
      </c>
      <c r="K276" s="36" t="str">
        <f>IF(L276=0,"",IF(Ijour=0,MIN(DATE(YEAR(DebAmort),MONTH(DebAmort)+MoisD+(H276-1)*Imois,Jour2),DATE(YEAR(DebAmort),MONTH(DebAmort)+MoisD+1+(H276-1)*Imois,0)),DATE(YEAR(DebAmort),MONTH(DebAmort),Jour1+(H276-1)*Ijour)))</f>
        <v/>
      </c>
      <c r="L276" s="167">
        <f t="shared" si="43"/>
        <v>0</v>
      </c>
      <c r="M276" s="164">
        <f t="shared" si="44"/>
        <v>0</v>
      </c>
      <c r="N276" s="163">
        <f t="shared" si="45"/>
        <v>0</v>
      </c>
      <c r="O276" s="165">
        <f t="shared" si="46"/>
        <v>0</v>
      </c>
      <c r="P276" s="168">
        <f t="shared" si="47"/>
        <v>0</v>
      </c>
      <c r="Q276" s="1"/>
      <c r="R276" s="34">
        <f t="shared" si="48"/>
        <v>0.04</v>
      </c>
      <c r="S276" s="33">
        <f t="shared" si="42"/>
        <v>6664</v>
      </c>
    </row>
    <row r="277" spans="2:19" x14ac:dyDescent="0.25">
      <c r="B277" s="3"/>
      <c r="C277" s="175"/>
      <c r="D277" s="27"/>
      <c r="E277" s="26"/>
      <c r="F277" s="28"/>
      <c r="H277" s="5" t="str">
        <f t="shared" si="49"/>
        <v/>
      </c>
      <c r="I277" s="7" t="str">
        <f t="shared" si="40"/>
        <v/>
      </c>
      <c r="J277" s="8" t="str">
        <f t="shared" si="41"/>
        <v/>
      </c>
      <c r="K277" s="36" t="str">
        <f>IF(L277=0,"",IF(Ijour=0,MIN(DATE(YEAR(DebAmort),MONTH(DebAmort)+(H277-1)*Imois,Jour1),DATE(YEAR(DebAmort),MONTH(DebAmort)+1+(H277-1)*Imois,0)),DATE(YEAR(DebAmort),MONTH(DebAmort),Jour1+(H277-1)*Ijour)))</f>
        <v/>
      </c>
      <c r="L277" s="167">
        <f t="shared" si="43"/>
        <v>0</v>
      </c>
      <c r="M277" s="164">
        <f t="shared" si="44"/>
        <v>0</v>
      </c>
      <c r="N277" s="163">
        <f t="shared" si="45"/>
        <v>0</v>
      </c>
      <c r="O277" s="165">
        <f t="shared" si="46"/>
        <v>0</v>
      </c>
      <c r="P277" s="168">
        <f t="shared" si="47"/>
        <v>0</v>
      </c>
      <c r="Q277" s="1"/>
      <c r="R277" s="34">
        <f t="shared" si="48"/>
        <v>0.04</v>
      </c>
      <c r="S277" s="33">
        <f t="shared" si="42"/>
        <v>6664</v>
      </c>
    </row>
    <row r="278" spans="2:19" x14ac:dyDescent="0.25">
      <c r="B278" s="3"/>
      <c r="C278" s="175"/>
      <c r="D278" s="27"/>
      <c r="E278" s="26"/>
      <c r="F278" s="28"/>
      <c r="H278" s="5" t="str">
        <f t="shared" si="49"/>
        <v/>
      </c>
      <c r="I278" s="7" t="str">
        <f t="shared" si="40"/>
        <v/>
      </c>
      <c r="J278" s="8" t="str">
        <f t="shared" si="41"/>
        <v/>
      </c>
      <c r="K278" s="36" t="str">
        <f>IF(L278=0,"",IF(Ijour=0,MIN(DATE(YEAR(DebAmort),MONTH(DebAmort)+MoisD+(H278-1)*Imois,Jour2),DATE(YEAR(DebAmort),MONTH(DebAmort)+MoisD+1+(H278-1)*Imois,0)),DATE(YEAR(DebAmort),MONTH(DebAmort),Jour1+(H278-1)*Ijour)))</f>
        <v/>
      </c>
      <c r="L278" s="167">
        <f t="shared" si="43"/>
        <v>0</v>
      </c>
      <c r="M278" s="164">
        <f t="shared" si="44"/>
        <v>0</v>
      </c>
      <c r="N278" s="163">
        <f t="shared" si="45"/>
        <v>0</v>
      </c>
      <c r="O278" s="165">
        <f t="shared" si="46"/>
        <v>0</v>
      </c>
      <c r="P278" s="168">
        <f t="shared" si="47"/>
        <v>0</v>
      </c>
      <c r="Q278" s="1"/>
      <c r="R278" s="34">
        <f t="shared" si="48"/>
        <v>0.04</v>
      </c>
      <c r="S278" s="33">
        <f t="shared" si="42"/>
        <v>6664</v>
      </c>
    </row>
    <row r="279" spans="2:19" x14ac:dyDescent="0.25">
      <c r="B279" s="3"/>
      <c r="C279" s="175"/>
      <c r="D279" s="27"/>
      <c r="E279" s="26"/>
      <c r="F279" s="28"/>
      <c r="H279" s="5" t="str">
        <f t="shared" si="49"/>
        <v/>
      </c>
      <c r="I279" s="7" t="str">
        <f t="shared" si="40"/>
        <v/>
      </c>
      <c r="J279" s="8" t="str">
        <f t="shared" si="41"/>
        <v/>
      </c>
      <c r="K279" s="36" t="str">
        <f>IF(L279=0,"",IF(Ijour=0,MIN(DATE(YEAR(DebAmort),MONTH(DebAmort)+(H279-1)*Imois,Jour1),DATE(YEAR(DebAmort),MONTH(DebAmort)+1+(H279-1)*Imois,0)),DATE(YEAR(DebAmort),MONTH(DebAmort),Jour1+(H279-1)*Ijour)))</f>
        <v/>
      </c>
      <c r="L279" s="167">
        <f t="shared" si="43"/>
        <v>0</v>
      </c>
      <c r="M279" s="164">
        <f t="shared" si="44"/>
        <v>0</v>
      </c>
      <c r="N279" s="163">
        <f t="shared" si="45"/>
        <v>0</v>
      </c>
      <c r="O279" s="165">
        <f t="shared" si="46"/>
        <v>0</v>
      </c>
      <c r="P279" s="168">
        <f t="shared" si="47"/>
        <v>0</v>
      </c>
      <c r="Q279" s="1"/>
      <c r="R279" s="34">
        <f t="shared" si="48"/>
        <v>0.04</v>
      </c>
      <c r="S279" s="33">
        <f t="shared" si="42"/>
        <v>6664</v>
      </c>
    </row>
    <row r="280" spans="2:19" x14ac:dyDescent="0.25">
      <c r="B280" s="3"/>
      <c r="C280" s="175"/>
      <c r="D280" s="27"/>
      <c r="E280" s="26"/>
      <c r="F280" s="28"/>
      <c r="H280" s="5" t="str">
        <f t="shared" si="49"/>
        <v/>
      </c>
      <c r="I280" s="7" t="str">
        <f t="shared" si="40"/>
        <v/>
      </c>
      <c r="J280" s="8" t="str">
        <f t="shared" si="41"/>
        <v/>
      </c>
      <c r="K280" s="36" t="str">
        <f>IF(L280=0,"",IF(Ijour=0,MIN(DATE(YEAR(DebAmort),MONTH(DebAmort)+MoisD+(H280-1)*Imois,Jour2),DATE(YEAR(DebAmort),MONTH(DebAmort)+MoisD+1+(H280-1)*Imois,0)),DATE(YEAR(DebAmort),MONTH(DebAmort),Jour1+(H280-1)*Ijour)))</f>
        <v/>
      </c>
      <c r="L280" s="167">
        <f t="shared" si="43"/>
        <v>0</v>
      </c>
      <c r="M280" s="164">
        <f t="shared" si="44"/>
        <v>0</v>
      </c>
      <c r="N280" s="163">
        <f t="shared" si="45"/>
        <v>0</v>
      </c>
      <c r="O280" s="165">
        <f t="shared" si="46"/>
        <v>0</v>
      </c>
      <c r="P280" s="168">
        <f t="shared" si="47"/>
        <v>0</v>
      </c>
      <c r="Q280" s="1"/>
      <c r="R280" s="34">
        <f t="shared" si="48"/>
        <v>0.04</v>
      </c>
      <c r="S280" s="33">
        <f t="shared" si="42"/>
        <v>6664</v>
      </c>
    </row>
    <row r="281" spans="2:19" x14ac:dyDescent="0.25">
      <c r="B281" s="3"/>
      <c r="C281" s="175"/>
      <c r="D281" s="27"/>
      <c r="E281" s="26"/>
      <c r="F281" s="28"/>
      <c r="H281" s="5" t="str">
        <f t="shared" si="49"/>
        <v/>
      </c>
      <c r="I281" s="7" t="str">
        <f t="shared" si="40"/>
        <v/>
      </c>
      <c r="J281" s="8" t="str">
        <f t="shared" si="41"/>
        <v/>
      </c>
      <c r="K281" s="36" t="str">
        <f>IF(L281=0,"",IF(Ijour=0,MIN(DATE(YEAR(DebAmort),MONTH(DebAmort)+(H281-1)*Imois,Jour1),DATE(YEAR(DebAmort),MONTH(DebAmort)+1+(H281-1)*Imois,0)),DATE(YEAR(DebAmort),MONTH(DebAmort),Jour1+(H281-1)*Ijour)))</f>
        <v/>
      </c>
      <c r="L281" s="167">
        <f t="shared" si="43"/>
        <v>0</v>
      </c>
      <c r="M281" s="164">
        <f t="shared" si="44"/>
        <v>0</v>
      </c>
      <c r="N281" s="163">
        <f t="shared" si="45"/>
        <v>0</v>
      </c>
      <c r="O281" s="165">
        <f t="shared" si="46"/>
        <v>0</v>
      </c>
      <c r="P281" s="168">
        <f t="shared" si="47"/>
        <v>0</v>
      </c>
      <c r="Q281" s="1"/>
      <c r="R281" s="34">
        <f t="shared" si="48"/>
        <v>0.04</v>
      </c>
      <c r="S281" s="33">
        <f t="shared" si="42"/>
        <v>6664</v>
      </c>
    </row>
    <row r="282" spans="2:19" x14ac:dyDescent="0.25">
      <c r="B282" s="3"/>
      <c r="C282" s="175"/>
      <c r="D282" s="27"/>
      <c r="E282" s="26"/>
      <c r="F282" s="28"/>
      <c r="H282" s="5" t="str">
        <f t="shared" si="49"/>
        <v/>
      </c>
      <c r="I282" s="7" t="str">
        <f t="shared" si="40"/>
        <v/>
      </c>
      <c r="J282" s="8" t="str">
        <f t="shared" si="41"/>
        <v/>
      </c>
      <c r="K282" s="36" t="str">
        <f>IF(L282=0,"",IF(Ijour=0,MIN(DATE(YEAR(DebAmort),MONTH(DebAmort)+MoisD+(H282-1)*Imois,Jour2),DATE(YEAR(DebAmort),MONTH(DebAmort)+MoisD+1+(H282-1)*Imois,0)),DATE(YEAR(DebAmort),MONTH(DebAmort),Jour1+(H282-1)*Ijour)))</f>
        <v/>
      </c>
      <c r="L282" s="167">
        <f t="shared" si="43"/>
        <v>0</v>
      </c>
      <c r="M282" s="164">
        <f t="shared" si="44"/>
        <v>0</v>
      </c>
      <c r="N282" s="163">
        <f t="shared" si="45"/>
        <v>0</v>
      </c>
      <c r="O282" s="165">
        <f t="shared" si="46"/>
        <v>0</v>
      </c>
      <c r="P282" s="168">
        <f t="shared" si="47"/>
        <v>0</v>
      </c>
      <c r="Q282" s="1"/>
      <c r="R282" s="34">
        <f t="shared" si="48"/>
        <v>0.04</v>
      </c>
      <c r="S282" s="33">
        <f t="shared" si="42"/>
        <v>6664</v>
      </c>
    </row>
    <row r="283" spans="2:19" x14ac:dyDescent="0.25">
      <c r="B283" s="3"/>
      <c r="C283" s="175"/>
      <c r="D283" s="27"/>
      <c r="E283" s="26"/>
      <c r="F283" s="28"/>
      <c r="H283" s="5" t="str">
        <f t="shared" si="49"/>
        <v/>
      </c>
      <c r="I283" s="7" t="str">
        <f t="shared" si="40"/>
        <v/>
      </c>
      <c r="J283" s="8" t="str">
        <f t="shared" si="41"/>
        <v/>
      </c>
      <c r="K283" s="36" t="str">
        <f>IF(L283=0,"",IF(Ijour=0,MIN(DATE(YEAR(DebAmort),MONTH(DebAmort)+(H283-1)*Imois,Jour1),DATE(YEAR(DebAmort),MONTH(DebAmort)+1+(H283-1)*Imois,0)),DATE(YEAR(DebAmort),MONTH(DebAmort),Jour1+(H283-1)*Ijour)))</f>
        <v/>
      </c>
      <c r="L283" s="167">
        <f t="shared" si="43"/>
        <v>0</v>
      </c>
      <c r="M283" s="164">
        <f t="shared" si="44"/>
        <v>0</v>
      </c>
      <c r="N283" s="163">
        <f t="shared" si="45"/>
        <v>0</v>
      </c>
      <c r="O283" s="165">
        <f t="shared" si="46"/>
        <v>0</v>
      </c>
      <c r="P283" s="168">
        <f t="shared" si="47"/>
        <v>0</v>
      </c>
      <c r="Q283" s="1"/>
      <c r="R283" s="34">
        <f t="shared" si="48"/>
        <v>0.04</v>
      </c>
      <c r="S283" s="33">
        <f t="shared" si="42"/>
        <v>6664</v>
      </c>
    </row>
    <row r="284" spans="2:19" x14ac:dyDescent="0.25">
      <c r="B284" s="3"/>
      <c r="C284" s="175"/>
      <c r="D284" s="27"/>
      <c r="E284" s="26"/>
      <c r="F284" s="28"/>
      <c r="H284" s="5" t="str">
        <f t="shared" si="49"/>
        <v/>
      </c>
      <c r="I284" s="7" t="str">
        <f t="shared" si="40"/>
        <v/>
      </c>
      <c r="J284" s="8" t="str">
        <f t="shared" si="41"/>
        <v/>
      </c>
      <c r="K284" s="36" t="str">
        <f>IF(L284=0,"",IF(Ijour=0,MIN(DATE(YEAR(DebAmort),MONTH(DebAmort)+MoisD+(H284-1)*Imois,Jour2),DATE(YEAR(DebAmort),MONTH(DebAmort)+MoisD+1+(H284-1)*Imois,0)),DATE(YEAR(DebAmort),MONTH(DebAmort),Jour1+(H284-1)*Ijour)))</f>
        <v/>
      </c>
      <c r="L284" s="167">
        <f t="shared" si="43"/>
        <v>0</v>
      </c>
      <c r="M284" s="164">
        <f t="shared" si="44"/>
        <v>0</v>
      </c>
      <c r="N284" s="163">
        <f t="shared" si="45"/>
        <v>0</v>
      </c>
      <c r="O284" s="165">
        <f t="shared" si="46"/>
        <v>0</v>
      </c>
      <c r="P284" s="168">
        <f t="shared" si="47"/>
        <v>0</v>
      </c>
      <c r="Q284" s="1"/>
      <c r="R284" s="34">
        <f t="shared" si="48"/>
        <v>0.04</v>
      </c>
      <c r="S284" s="33">
        <f t="shared" si="42"/>
        <v>6664</v>
      </c>
    </row>
    <row r="285" spans="2:19" x14ac:dyDescent="0.25">
      <c r="B285" s="3"/>
      <c r="C285" s="175"/>
      <c r="D285" s="27"/>
      <c r="E285" s="26"/>
      <c r="F285" s="28"/>
      <c r="H285" s="5" t="str">
        <f t="shared" si="49"/>
        <v/>
      </c>
      <c r="I285" s="7" t="str">
        <f t="shared" si="40"/>
        <v/>
      </c>
      <c r="J285" s="8" t="str">
        <f t="shared" si="41"/>
        <v/>
      </c>
      <c r="K285" s="36" t="str">
        <f>IF(L285=0,"",IF(Ijour=0,MIN(DATE(YEAR(DebAmort),MONTH(DebAmort)+(H285-1)*Imois,Jour1),DATE(YEAR(DebAmort),MONTH(DebAmort)+1+(H285-1)*Imois,0)),DATE(YEAR(DebAmort),MONTH(DebAmort),Jour1+(H285-1)*Ijour)))</f>
        <v/>
      </c>
      <c r="L285" s="167">
        <f t="shared" si="43"/>
        <v>0</v>
      </c>
      <c r="M285" s="164">
        <f t="shared" si="44"/>
        <v>0</v>
      </c>
      <c r="N285" s="163">
        <f t="shared" si="45"/>
        <v>0</v>
      </c>
      <c r="O285" s="165">
        <f t="shared" si="46"/>
        <v>0</v>
      </c>
      <c r="P285" s="168">
        <f t="shared" si="47"/>
        <v>0</v>
      </c>
      <c r="Q285" s="1"/>
      <c r="R285" s="34">
        <f t="shared" si="48"/>
        <v>0.04</v>
      </c>
      <c r="S285" s="33">
        <f t="shared" si="42"/>
        <v>6664</v>
      </c>
    </row>
    <row r="286" spans="2:19" x14ac:dyDescent="0.25">
      <c r="B286" s="3"/>
      <c r="C286" s="175"/>
      <c r="D286" s="27"/>
      <c r="E286" s="26"/>
      <c r="F286" s="28"/>
      <c r="H286" s="5" t="str">
        <f t="shared" si="49"/>
        <v/>
      </c>
      <c r="I286" s="7" t="str">
        <f t="shared" si="40"/>
        <v/>
      </c>
      <c r="J286" s="8" t="str">
        <f t="shared" si="41"/>
        <v/>
      </c>
      <c r="K286" s="36" t="str">
        <f>IF(L286=0,"",IF(Ijour=0,MIN(DATE(YEAR(DebAmort),MONTH(DebAmort)+MoisD+(H286-1)*Imois,Jour2),DATE(YEAR(DebAmort),MONTH(DebAmort)+MoisD+1+(H286-1)*Imois,0)),DATE(YEAR(DebAmort),MONTH(DebAmort),Jour1+(H286-1)*Ijour)))</f>
        <v/>
      </c>
      <c r="L286" s="167">
        <f t="shared" si="43"/>
        <v>0</v>
      </c>
      <c r="M286" s="164">
        <f t="shared" si="44"/>
        <v>0</v>
      </c>
      <c r="N286" s="163">
        <f t="shared" si="45"/>
        <v>0</v>
      </c>
      <c r="O286" s="165">
        <f t="shared" si="46"/>
        <v>0</v>
      </c>
      <c r="P286" s="168">
        <f t="shared" si="47"/>
        <v>0</v>
      </c>
      <c r="Q286" s="1"/>
      <c r="R286" s="34">
        <f t="shared" si="48"/>
        <v>0.04</v>
      </c>
      <c r="S286" s="33">
        <f t="shared" si="42"/>
        <v>6664</v>
      </c>
    </row>
    <row r="287" spans="2:19" x14ac:dyDescent="0.25">
      <c r="B287" s="3"/>
      <c r="C287" s="175"/>
      <c r="D287" s="27"/>
      <c r="E287" s="26"/>
      <c r="F287" s="28"/>
      <c r="H287" s="5" t="str">
        <f t="shared" si="49"/>
        <v/>
      </c>
      <c r="I287" s="7" t="str">
        <f t="shared" si="40"/>
        <v/>
      </c>
      <c r="J287" s="8" t="str">
        <f t="shared" si="41"/>
        <v/>
      </c>
      <c r="K287" s="36" t="str">
        <f>IF(L287=0,"",IF(Ijour=0,MIN(DATE(YEAR(DebAmort),MONTH(DebAmort)+(H287-1)*Imois,Jour1),DATE(YEAR(DebAmort),MONTH(DebAmort)+1+(H287-1)*Imois,0)),DATE(YEAR(DebAmort),MONTH(DebAmort),Jour1+(H287-1)*Ijour)))</f>
        <v/>
      </c>
      <c r="L287" s="167">
        <f t="shared" si="43"/>
        <v>0</v>
      </c>
      <c r="M287" s="164">
        <f t="shared" si="44"/>
        <v>0</v>
      </c>
      <c r="N287" s="163">
        <f t="shared" si="45"/>
        <v>0</v>
      </c>
      <c r="O287" s="165">
        <f t="shared" si="46"/>
        <v>0</v>
      </c>
      <c r="P287" s="168">
        <f t="shared" si="47"/>
        <v>0</v>
      </c>
      <c r="Q287" s="1"/>
      <c r="R287" s="34">
        <f t="shared" si="48"/>
        <v>0.04</v>
      </c>
      <c r="S287" s="33">
        <f t="shared" si="42"/>
        <v>6664</v>
      </c>
    </row>
    <row r="288" spans="2:19" x14ac:dyDescent="0.25">
      <c r="B288" s="3"/>
      <c r="C288" s="175"/>
      <c r="D288" s="27"/>
      <c r="E288" s="26"/>
      <c r="F288" s="28"/>
      <c r="H288" s="5" t="str">
        <f t="shared" si="49"/>
        <v/>
      </c>
      <c r="I288" s="7" t="str">
        <f t="shared" si="40"/>
        <v/>
      </c>
      <c r="J288" s="8" t="str">
        <f t="shared" si="41"/>
        <v/>
      </c>
      <c r="K288" s="36" t="str">
        <f>IF(L288=0,"",IF(Ijour=0,MIN(DATE(YEAR(DebAmort),MONTH(DebAmort)+MoisD+(H288-1)*Imois,Jour2),DATE(YEAR(DebAmort),MONTH(DebAmort)+MoisD+1+(H288-1)*Imois,0)),DATE(YEAR(DebAmort),MONTH(DebAmort),Jour1+(H288-1)*Ijour)))</f>
        <v/>
      </c>
      <c r="L288" s="167">
        <f t="shared" si="43"/>
        <v>0</v>
      </c>
      <c r="M288" s="164">
        <f t="shared" si="44"/>
        <v>0</v>
      </c>
      <c r="N288" s="163">
        <f t="shared" si="45"/>
        <v>0</v>
      </c>
      <c r="O288" s="165">
        <f t="shared" si="46"/>
        <v>0</v>
      </c>
      <c r="P288" s="168">
        <f t="shared" si="47"/>
        <v>0</v>
      </c>
      <c r="Q288" s="1"/>
      <c r="R288" s="34">
        <f t="shared" si="48"/>
        <v>0.04</v>
      </c>
      <c r="S288" s="33">
        <f t="shared" si="42"/>
        <v>6664</v>
      </c>
    </row>
    <row r="289" spans="2:19" x14ac:dyDescent="0.25">
      <c r="B289" s="3"/>
      <c r="C289" s="175"/>
      <c r="D289" s="27"/>
      <c r="E289" s="26"/>
      <c r="F289" s="28"/>
      <c r="H289" s="5" t="str">
        <f t="shared" si="49"/>
        <v/>
      </c>
      <c r="I289" s="7" t="str">
        <f t="shared" si="40"/>
        <v/>
      </c>
      <c r="J289" s="8" t="str">
        <f t="shared" si="41"/>
        <v/>
      </c>
      <c r="K289" s="36" t="str">
        <f>IF(L289=0,"",IF(Ijour=0,MIN(DATE(YEAR(DebAmort),MONTH(DebAmort)+(H289-1)*Imois,Jour1),DATE(YEAR(DebAmort),MONTH(DebAmort)+1+(H289-1)*Imois,0)),DATE(YEAR(DebAmort),MONTH(DebAmort),Jour1+(H289-1)*Ijour)))</f>
        <v/>
      </c>
      <c r="L289" s="167">
        <f t="shared" si="43"/>
        <v>0</v>
      </c>
      <c r="M289" s="164">
        <f t="shared" si="44"/>
        <v>0</v>
      </c>
      <c r="N289" s="163">
        <f t="shared" si="45"/>
        <v>0</v>
      </c>
      <c r="O289" s="165">
        <f t="shared" si="46"/>
        <v>0</v>
      </c>
      <c r="P289" s="168">
        <f t="shared" si="47"/>
        <v>0</v>
      </c>
      <c r="Q289" s="1"/>
      <c r="R289" s="34">
        <f t="shared" si="48"/>
        <v>0.04</v>
      </c>
      <c r="S289" s="33">
        <f t="shared" si="42"/>
        <v>6664</v>
      </c>
    </row>
    <row r="290" spans="2:19" x14ac:dyDescent="0.25">
      <c r="B290" s="3"/>
      <c r="C290" s="175"/>
      <c r="D290" s="27"/>
      <c r="E290" s="26"/>
      <c r="F290" s="28"/>
      <c r="H290" s="5" t="str">
        <f t="shared" si="49"/>
        <v/>
      </c>
      <c r="I290" s="7" t="str">
        <f t="shared" si="40"/>
        <v/>
      </c>
      <c r="J290" s="8" t="str">
        <f t="shared" si="41"/>
        <v/>
      </c>
      <c r="K290" s="36" t="str">
        <f>IF(L290=0,"",IF(Ijour=0,MIN(DATE(YEAR(DebAmort),MONTH(DebAmort)+MoisD+(H290-1)*Imois,Jour2),DATE(YEAR(DebAmort),MONTH(DebAmort)+MoisD+1+(H290-1)*Imois,0)),DATE(YEAR(DebAmort),MONTH(DebAmort),Jour1+(H290-1)*Ijour)))</f>
        <v/>
      </c>
      <c r="L290" s="167">
        <f t="shared" si="43"/>
        <v>0</v>
      </c>
      <c r="M290" s="164">
        <f t="shared" si="44"/>
        <v>0</v>
      </c>
      <c r="N290" s="163">
        <f t="shared" si="45"/>
        <v>0</v>
      </c>
      <c r="O290" s="165">
        <f t="shared" si="46"/>
        <v>0</v>
      </c>
      <c r="P290" s="168">
        <f t="shared" si="47"/>
        <v>0</v>
      </c>
      <c r="Q290" s="1"/>
      <c r="R290" s="34">
        <f t="shared" si="48"/>
        <v>0.04</v>
      </c>
      <c r="S290" s="33">
        <f t="shared" si="42"/>
        <v>6664</v>
      </c>
    </row>
    <row r="291" spans="2:19" x14ac:dyDescent="0.25">
      <c r="B291" s="3"/>
      <c r="C291" s="175"/>
      <c r="D291" s="27"/>
      <c r="E291" s="26"/>
      <c r="F291" s="28"/>
      <c r="H291" s="5" t="str">
        <f t="shared" si="49"/>
        <v/>
      </c>
      <c r="I291" s="7" t="str">
        <f t="shared" si="40"/>
        <v/>
      </c>
      <c r="J291" s="8" t="str">
        <f t="shared" si="41"/>
        <v/>
      </c>
      <c r="K291" s="36" t="str">
        <f>IF(L291=0,"",IF(Ijour=0,MIN(DATE(YEAR(DebAmort),MONTH(DebAmort)+(H291-1)*Imois,Jour1),DATE(YEAR(DebAmort),MONTH(DebAmort)+1+(H291-1)*Imois,0)),DATE(YEAR(DebAmort),MONTH(DebAmort),Jour1+(H291-1)*Ijour)))</f>
        <v/>
      </c>
      <c r="L291" s="167">
        <f t="shared" si="43"/>
        <v>0</v>
      </c>
      <c r="M291" s="164">
        <f t="shared" si="44"/>
        <v>0</v>
      </c>
      <c r="N291" s="163">
        <f t="shared" si="45"/>
        <v>0</v>
      </c>
      <c r="O291" s="165">
        <f t="shared" si="46"/>
        <v>0</v>
      </c>
      <c r="P291" s="168">
        <f t="shared" si="47"/>
        <v>0</v>
      </c>
      <c r="Q291" s="1"/>
      <c r="R291" s="34">
        <f t="shared" si="48"/>
        <v>0.04</v>
      </c>
      <c r="S291" s="33">
        <f t="shared" si="42"/>
        <v>6664</v>
      </c>
    </row>
    <row r="292" spans="2:19" x14ac:dyDescent="0.25">
      <c r="B292" s="3"/>
      <c r="C292" s="175"/>
      <c r="D292" s="27"/>
      <c r="E292" s="26"/>
      <c r="F292" s="28"/>
      <c r="H292" s="5" t="str">
        <f t="shared" si="49"/>
        <v/>
      </c>
      <c r="I292" s="7" t="str">
        <f t="shared" si="40"/>
        <v/>
      </c>
      <c r="J292" s="8" t="str">
        <f t="shared" si="41"/>
        <v/>
      </c>
      <c r="K292" s="36" t="str">
        <f>IF(L292=0,"",IF(Ijour=0,MIN(DATE(YEAR(DebAmort),MONTH(DebAmort)+MoisD+(H292-1)*Imois,Jour2),DATE(YEAR(DebAmort),MONTH(DebAmort)+MoisD+1+(H292-1)*Imois,0)),DATE(YEAR(DebAmort),MONTH(DebAmort),Jour1+(H292-1)*Ijour)))</f>
        <v/>
      </c>
      <c r="L292" s="167">
        <f t="shared" si="43"/>
        <v>0</v>
      </c>
      <c r="M292" s="164">
        <f t="shared" si="44"/>
        <v>0</v>
      </c>
      <c r="N292" s="163">
        <f t="shared" si="45"/>
        <v>0</v>
      </c>
      <c r="O292" s="165">
        <f t="shared" si="46"/>
        <v>0</v>
      </c>
      <c r="P292" s="168">
        <f t="shared" si="47"/>
        <v>0</v>
      </c>
      <c r="Q292" s="1"/>
      <c r="R292" s="34">
        <f t="shared" si="48"/>
        <v>0.04</v>
      </c>
      <c r="S292" s="33">
        <f t="shared" si="42"/>
        <v>6664</v>
      </c>
    </row>
    <row r="293" spans="2:19" x14ac:dyDescent="0.25">
      <c r="B293" s="3"/>
      <c r="C293" s="175"/>
      <c r="D293" s="27"/>
      <c r="E293" s="26"/>
      <c r="F293" s="28"/>
      <c r="H293" s="5" t="str">
        <f t="shared" si="49"/>
        <v/>
      </c>
      <c r="I293" s="7" t="str">
        <f t="shared" si="40"/>
        <v/>
      </c>
      <c r="J293" s="8" t="str">
        <f t="shared" si="41"/>
        <v/>
      </c>
      <c r="K293" s="36" t="str">
        <f>IF(L293=0,"",IF(Ijour=0,MIN(DATE(YEAR(DebAmort),MONTH(DebAmort)+(H293-1)*Imois,Jour1),DATE(YEAR(DebAmort),MONTH(DebAmort)+1+(H293-1)*Imois,0)),DATE(YEAR(DebAmort),MONTH(DebAmort),Jour1+(H293-1)*Ijour)))</f>
        <v/>
      </c>
      <c r="L293" s="167">
        <f t="shared" si="43"/>
        <v>0</v>
      </c>
      <c r="M293" s="164">
        <f t="shared" si="44"/>
        <v>0</v>
      </c>
      <c r="N293" s="163">
        <f t="shared" si="45"/>
        <v>0</v>
      </c>
      <c r="O293" s="165">
        <f t="shared" si="46"/>
        <v>0</v>
      </c>
      <c r="P293" s="168">
        <f t="shared" si="47"/>
        <v>0</v>
      </c>
      <c r="Q293" s="1"/>
      <c r="R293" s="34">
        <f t="shared" si="48"/>
        <v>0.04</v>
      </c>
      <c r="S293" s="33">
        <f t="shared" si="42"/>
        <v>6664</v>
      </c>
    </row>
    <row r="294" spans="2:19" x14ac:dyDescent="0.25">
      <c r="B294" s="3"/>
      <c r="C294" s="175"/>
      <c r="D294" s="27"/>
      <c r="E294" s="26"/>
      <c r="F294" s="28"/>
      <c r="H294" s="5" t="str">
        <f t="shared" si="49"/>
        <v/>
      </c>
      <c r="I294" s="7" t="str">
        <f t="shared" si="40"/>
        <v/>
      </c>
      <c r="J294" s="8" t="str">
        <f t="shared" si="41"/>
        <v/>
      </c>
      <c r="K294" s="36" t="str">
        <f>IF(L294=0,"",IF(Ijour=0,MIN(DATE(YEAR(DebAmort),MONTH(DebAmort)+MoisD+(H294-1)*Imois,Jour2),DATE(YEAR(DebAmort),MONTH(DebAmort)+MoisD+1+(H294-1)*Imois,0)),DATE(YEAR(DebAmort),MONTH(DebAmort),Jour1+(H294-1)*Ijour)))</f>
        <v/>
      </c>
      <c r="L294" s="167">
        <f t="shared" si="43"/>
        <v>0</v>
      </c>
      <c r="M294" s="164">
        <f t="shared" si="44"/>
        <v>0</v>
      </c>
      <c r="N294" s="163">
        <f t="shared" si="45"/>
        <v>0</v>
      </c>
      <c r="O294" s="165">
        <f t="shared" si="46"/>
        <v>0</v>
      </c>
      <c r="P294" s="168">
        <f t="shared" si="47"/>
        <v>0</v>
      </c>
      <c r="Q294" s="1"/>
      <c r="R294" s="34">
        <f t="shared" si="48"/>
        <v>0.04</v>
      </c>
      <c r="S294" s="33">
        <f t="shared" si="42"/>
        <v>6664</v>
      </c>
    </row>
    <row r="295" spans="2:19" x14ac:dyDescent="0.25">
      <c r="B295" s="3"/>
      <c r="C295" s="175"/>
      <c r="D295" s="27"/>
      <c r="E295" s="26"/>
      <c r="F295" s="28"/>
      <c r="H295" s="5" t="str">
        <f t="shared" si="49"/>
        <v/>
      </c>
      <c r="I295" s="7" t="str">
        <f t="shared" si="40"/>
        <v/>
      </c>
      <c r="J295" s="8" t="str">
        <f t="shared" si="41"/>
        <v/>
      </c>
      <c r="K295" s="36" t="str">
        <f>IF(L295=0,"",IF(Ijour=0,MIN(DATE(YEAR(DebAmort),MONTH(DebAmort)+(H295-1)*Imois,Jour1),DATE(YEAR(DebAmort),MONTH(DebAmort)+1+(H295-1)*Imois,0)),DATE(YEAR(DebAmort),MONTH(DebAmort),Jour1+(H295-1)*Ijour)))</f>
        <v/>
      </c>
      <c r="L295" s="167">
        <f t="shared" si="43"/>
        <v>0</v>
      </c>
      <c r="M295" s="164">
        <f t="shared" si="44"/>
        <v>0</v>
      </c>
      <c r="N295" s="163">
        <f t="shared" si="45"/>
        <v>0</v>
      </c>
      <c r="O295" s="165">
        <f t="shared" si="46"/>
        <v>0</v>
      </c>
      <c r="P295" s="168">
        <f t="shared" si="47"/>
        <v>0</v>
      </c>
      <c r="Q295" s="1"/>
      <c r="R295" s="34">
        <f t="shared" si="48"/>
        <v>0.04</v>
      </c>
      <c r="S295" s="33">
        <f t="shared" si="42"/>
        <v>6664</v>
      </c>
    </row>
    <row r="296" spans="2:19" x14ac:dyDescent="0.25">
      <c r="B296" s="3"/>
      <c r="C296" s="175"/>
      <c r="D296" s="27"/>
      <c r="E296" s="26"/>
      <c r="F296" s="28"/>
      <c r="H296" s="5" t="str">
        <f t="shared" si="49"/>
        <v/>
      </c>
      <c r="I296" s="7" t="str">
        <f t="shared" si="40"/>
        <v/>
      </c>
      <c r="J296" s="8" t="str">
        <f t="shared" si="41"/>
        <v/>
      </c>
      <c r="K296" s="36" t="str">
        <f>IF(L296=0,"",IF(Ijour=0,MIN(DATE(YEAR(DebAmort),MONTH(DebAmort)+MoisD+(H296-1)*Imois,Jour2),DATE(YEAR(DebAmort),MONTH(DebAmort)+MoisD+1+(H296-1)*Imois,0)),DATE(YEAR(DebAmort),MONTH(DebAmort),Jour1+(H296-1)*Ijour)))</f>
        <v/>
      </c>
      <c r="L296" s="167">
        <f t="shared" si="43"/>
        <v>0</v>
      </c>
      <c r="M296" s="164">
        <f t="shared" si="44"/>
        <v>0</v>
      </c>
      <c r="N296" s="163">
        <f t="shared" si="45"/>
        <v>0</v>
      </c>
      <c r="O296" s="165">
        <f t="shared" si="46"/>
        <v>0</v>
      </c>
      <c r="P296" s="168">
        <f t="shared" si="47"/>
        <v>0</v>
      </c>
      <c r="Q296" s="1"/>
      <c r="R296" s="34">
        <f t="shared" si="48"/>
        <v>0.04</v>
      </c>
      <c r="S296" s="33">
        <f t="shared" si="42"/>
        <v>6664</v>
      </c>
    </row>
    <row r="297" spans="2:19" x14ac:dyDescent="0.25">
      <c r="B297" s="3"/>
      <c r="C297" s="175"/>
      <c r="D297" s="27"/>
      <c r="E297" s="26"/>
      <c r="F297" s="28"/>
      <c r="H297" s="5" t="str">
        <f t="shared" si="49"/>
        <v/>
      </c>
      <c r="I297" s="7" t="str">
        <f t="shared" si="40"/>
        <v/>
      </c>
      <c r="J297" s="8" t="str">
        <f t="shared" si="41"/>
        <v/>
      </c>
      <c r="K297" s="36" t="str">
        <f>IF(L297=0,"",IF(Ijour=0,MIN(DATE(YEAR(DebAmort),MONTH(DebAmort)+(H297-1)*Imois,Jour1),DATE(YEAR(DebAmort),MONTH(DebAmort)+1+(H297-1)*Imois,0)),DATE(YEAR(DebAmort),MONTH(DebAmort),Jour1+(H297-1)*Ijour)))</f>
        <v/>
      </c>
      <c r="L297" s="167">
        <f t="shared" si="43"/>
        <v>0</v>
      </c>
      <c r="M297" s="164">
        <f t="shared" si="44"/>
        <v>0</v>
      </c>
      <c r="N297" s="163">
        <f t="shared" si="45"/>
        <v>0</v>
      </c>
      <c r="O297" s="165">
        <f t="shared" si="46"/>
        <v>0</v>
      </c>
      <c r="P297" s="168">
        <f t="shared" si="47"/>
        <v>0</v>
      </c>
      <c r="Q297" s="1"/>
      <c r="R297" s="34">
        <f t="shared" si="48"/>
        <v>0.04</v>
      </c>
      <c r="S297" s="33">
        <f t="shared" si="42"/>
        <v>6664</v>
      </c>
    </row>
    <row r="298" spans="2:19" x14ac:dyDescent="0.25">
      <c r="B298" s="3"/>
      <c r="C298" s="175"/>
      <c r="D298" s="27"/>
      <c r="E298" s="26"/>
      <c r="F298" s="28"/>
      <c r="H298" s="5" t="str">
        <f t="shared" si="49"/>
        <v/>
      </c>
      <c r="I298" s="7" t="str">
        <f t="shared" si="40"/>
        <v/>
      </c>
      <c r="J298" s="8" t="str">
        <f t="shared" si="41"/>
        <v/>
      </c>
      <c r="K298" s="36" t="str">
        <f>IF(L298=0,"",IF(Ijour=0,MIN(DATE(YEAR(DebAmort),MONTH(DebAmort)+MoisD+(H298-1)*Imois,Jour2),DATE(YEAR(DebAmort),MONTH(DebAmort)+MoisD+1+(H298-1)*Imois,0)),DATE(YEAR(DebAmort),MONTH(DebAmort),Jour1+(H298-1)*Ijour)))</f>
        <v/>
      </c>
      <c r="L298" s="167">
        <f t="shared" si="43"/>
        <v>0</v>
      </c>
      <c r="M298" s="164">
        <f t="shared" si="44"/>
        <v>0</v>
      </c>
      <c r="N298" s="163">
        <f t="shared" si="45"/>
        <v>0</v>
      </c>
      <c r="O298" s="165">
        <f t="shared" si="46"/>
        <v>0</v>
      </c>
      <c r="P298" s="168">
        <f t="shared" si="47"/>
        <v>0</v>
      </c>
      <c r="Q298" s="1"/>
      <c r="R298" s="34">
        <f t="shared" si="48"/>
        <v>0.04</v>
      </c>
      <c r="S298" s="33">
        <f t="shared" si="42"/>
        <v>6664</v>
      </c>
    </row>
    <row r="299" spans="2:19" x14ac:dyDescent="0.25">
      <c r="B299" s="3"/>
      <c r="C299" s="175"/>
      <c r="D299" s="27"/>
      <c r="E299" s="26"/>
      <c r="F299" s="28"/>
      <c r="H299" s="5" t="str">
        <f t="shared" si="49"/>
        <v/>
      </c>
      <c r="I299" s="7" t="str">
        <f t="shared" si="40"/>
        <v/>
      </c>
      <c r="J299" s="8" t="str">
        <f t="shared" si="41"/>
        <v/>
      </c>
      <c r="K299" s="36" t="str">
        <f>IF(L299=0,"",IF(Ijour=0,MIN(DATE(YEAR(DebAmort),MONTH(DebAmort)+(H299-1)*Imois,Jour1),DATE(YEAR(DebAmort),MONTH(DebAmort)+1+(H299-1)*Imois,0)),DATE(YEAR(DebAmort),MONTH(DebAmort),Jour1+(H299-1)*Ijour)))</f>
        <v/>
      </c>
      <c r="L299" s="167">
        <f t="shared" si="43"/>
        <v>0</v>
      </c>
      <c r="M299" s="164">
        <f t="shared" si="44"/>
        <v>0</v>
      </c>
      <c r="N299" s="163">
        <f t="shared" si="45"/>
        <v>0</v>
      </c>
      <c r="O299" s="165">
        <f t="shared" si="46"/>
        <v>0</v>
      </c>
      <c r="P299" s="168">
        <f t="shared" si="47"/>
        <v>0</v>
      </c>
      <c r="Q299" s="1"/>
      <c r="R299" s="34">
        <f t="shared" si="48"/>
        <v>0.04</v>
      </c>
      <c r="S299" s="33">
        <f t="shared" si="42"/>
        <v>6664</v>
      </c>
    </row>
    <row r="300" spans="2:19" x14ac:dyDescent="0.25">
      <c r="B300" s="3"/>
      <c r="C300" s="175"/>
      <c r="D300" s="27"/>
      <c r="E300" s="26"/>
      <c r="F300" s="28"/>
      <c r="H300" s="5" t="str">
        <f t="shared" si="49"/>
        <v/>
      </c>
      <c r="I300" s="7" t="str">
        <f t="shared" si="40"/>
        <v/>
      </c>
      <c r="J300" s="8" t="str">
        <f t="shared" si="41"/>
        <v/>
      </c>
      <c r="K300" s="36" t="str">
        <f>IF(L300=0,"",IF(Ijour=0,MIN(DATE(YEAR(DebAmort),MONTH(DebAmort)+MoisD+(H300-1)*Imois,Jour2),DATE(YEAR(DebAmort),MONTH(DebAmort)+MoisD+1+(H300-1)*Imois,0)),DATE(YEAR(DebAmort),MONTH(DebAmort),Jour1+(H300-1)*Ijour)))</f>
        <v/>
      </c>
      <c r="L300" s="167">
        <f t="shared" si="43"/>
        <v>0</v>
      </c>
      <c r="M300" s="164">
        <f t="shared" si="44"/>
        <v>0</v>
      </c>
      <c r="N300" s="163">
        <f t="shared" si="45"/>
        <v>0</v>
      </c>
      <c r="O300" s="165">
        <f t="shared" si="46"/>
        <v>0</v>
      </c>
      <c r="P300" s="168">
        <f t="shared" si="47"/>
        <v>0</v>
      </c>
      <c r="Q300" s="1"/>
      <c r="R300" s="34">
        <f t="shared" si="48"/>
        <v>0.04</v>
      </c>
      <c r="S300" s="33">
        <f t="shared" si="42"/>
        <v>6664</v>
      </c>
    </row>
    <row r="301" spans="2:19" x14ac:dyDescent="0.25">
      <c r="B301" s="3"/>
      <c r="C301" s="175"/>
      <c r="D301" s="27"/>
      <c r="E301" s="26"/>
      <c r="F301" s="28"/>
      <c r="H301" s="5" t="str">
        <f t="shared" si="49"/>
        <v/>
      </c>
      <c r="I301" s="7" t="str">
        <f t="shared" si="40"/>
        <v/>
      </c>
      <c r="J301" s="8" t="str">
        <f t="shared" si="41"/>
        <v/>
      </c>
      <c r="K301" s="36" t="str">
        <f>IF(L301=0,"",IF(Ijour=0,MIN(DATE(YEAR(DebAmort),MONTH(DebAmort)+(H301-1)*Imois,Jour1),DATE(YEAR(DebAmort),MONTH(DebAmort)+1+(H301-1)*Imois,0)),DATE(YEAR(DebAmort),MONTH(DebAmort),Jour1+(H301-1)*Ijour)))</f>
        <v/>
      </c>
      <c r="L301" s="167">
        <f t="shared" si="43"/>
        <v>0</v>
      </c>
      <c r="M301" s="164">
        <f t="shared" si="44"/>
        <v>0</v>
      </c>
      <c r="N301" s="163">
        <f t="shared" si="45"/>
        <v>0</v>
      </c>
      <c r="O301" s="165">
        <f t="shared" si="46"/>
        <v>0</v>
      </c>
      <c r="P301" s="168">
        <f t="shared" si="47"/>
        <v>0</v>
      </c>
      <c r="Q301" s="1"/>
      <c r="R301" s="34">
        <f t="shared" si="48"/>
        <v>0.04</v>
      </c>
      <c r="S301" s="33">
        <f t="shared" si="42"/>
        <v>6664</v>
      </c>
    </row>
    <row r="302" spans="2:19" x14ac:dyDescent="0.25">
      <c r="B302" s="3"/>
      <c r="C302" s="175"/>
      <c r="D302" s="27"/>
      <c r="E302" s="26"/>
      <c r="F302" s="28"/>
      <c r="H302" s="5" t="str">
        <f t="shared" si="49"/>
        <v/>
      </c>
      <c r="I302" s="7" t="str">
        <f t="shared" si="40"/>
        <v/>
      </c>
      <c r="J302" s="8" t="str">
        <f t="shared" si="41"/>
        <v/>
      </c>
      <c r="K302" s="36" t="str">
        <f>IF(L302=0,"",IF(Ijour=0,MIN(DATE(YEAR(DebAmort),MONTH(DebAmort)+MoisD+(H302-1)*Imois,Jour2),DATE(YEAR(DebAmort),MONTH(DebAmort)+MoisD+1+(H302-1)*Imois,0)),DATE(YEAR(DebAmort),MONTH(DebAmort),Jour1+(H302-1)*Ijour)))</f>
        <v/>
      </c>
      <c r="L302" s="167">
        <f t="shared" si="43"/>
        <v>0</v>
      </c>
      <c r="M302" s="164">
        <f t="shared" si="44"/>
        <v>0</v>
      </c>
      <c r="N302" s="163">
        <f t="shared" si="45"/>
        <v>0</v>
      </c>
      <c r="O302" s="165">
        <f t="shared" si="46"/>
        <v>0</v>
      </c>
      <c r="P302" s="168">
        <f t="shared" si="47"/>
        <v>0</v>
      </c>
      <c r="Q302" s="1"/>
      <c r="R302" s="34">
        <f t="shared" si="48"/>
        <v>0.04</v>
      </c>
      <c r="S302" s="33">
        <f t="shared" si="42"/>
        <v>6664</v>
      </c>
    </row>
    <row r="303" spans="2:19" x14ac:dyDescent="0.25">
      <c r="B303" s="3"/>
      <c r="C303" s="175"/>
      <c r="D303" s="27"/>
      <c r="E303" s="26"/>
      <c r="F303" s="28"/>
      <c r="H303" s="5" t="str">
        <f t="shared" si="49"/>
        <v/>
      </c>
      <c r="I303" s="7" t="str">
        <f t="shared" si="40"/>
        <v/>
      </c>
      <c r="J303" s="8" t="str">
        <f t="shared" si="41"/>
        <v/>
      </c>
      <c r="K303" s="36" t="str">
        <f>IF(L303=0,"",IF(Ijour=0,MIN(DATE(YEAR(DebAmort),MONTH(DebAmort)+(H303-1)*Imois,Jour1),DATE(YEAR(DebAmort),MONTH(DebAmort)+1+(H303-1)*Imois,0)),DATE(YEAR(DebAmort),MONTH(DebAmort),Jour1+(H303-1)*Ijour)))</f>
        <v/>
      </c>
      <c r="L303" s="167">
        <f t="shared" si="43"/>
        <v>0</v>
      </c>
      <c r="M303" s="164">
        <f t="shared" si="44"/>
        <v>0</v>
      </c>
      <c r="N303" s="163">
        <f t="shared" si="45"/>
        <v>0</v>
      </c>
      <c r="O303" s="165">
        <f t="shared" si="46"/>
        <v>0</v>
      </c>
      <c r="P303" s="168">
        <f t="shared" si="47"/>
        <v>0</v>
      </c>
      <c r="Q303" s="1"/>
      <c r="R303" s="34">
        <f t="shared" si="48"/>
        <v>0.04</v>
      </c>
      <c r="S303" s="33">
        <f t="shared" si="42"/>
        <v>6664</v>
      </c>
    </row>
    <row r="304" spans="2:19" x14ac:dyDescent="0.25">
      <c r="B304" s="3"/>
      <c r="C304" s="175"/>
      <c r="D304" s="27"/>
      <c r="E304" s="26"/>
      <c r="F304" s="28"/>
      <c r="H304" s="5" t="str">
        <f t="shared" si="49"/>
        <v/>
      </c>
      <c r="I304" s="7" t="str">
        <f t="shared" si="40"/>
        <v/>
      </c>
      <c r="J304" s="8" t="str">
        <f t="shared" si="41"/>
        <v/>
      </c>
      <c r="K304" s="36" t="str">
        <f>IF(L304=0,"",IF(Ijour=0,MIN(DATE(YEAR(DebAmort),MONTH(DebAmort)+MoisD+(H304-1)*Imois,Jour2),DATE(YEAR(DebAmort),MONTH(DebAmort)+MoisD+1+(H304-1)*Imois,0)),DATE(YEAR(DebAmort),MONTH(DebAmort),Jour1+(H304-1)*Ijour)))</f>
        <v/>
      </c>
      <c r="L304" s="167">
        <f t="shared" si="43"/>
        <v>0</v>
      </c>
      <c r="M304" s="164">
        <f t="shared" si="44"/>
        <v>0</v>
      </c>
      <c r="N304" s="163">
        <f t="shared" si="45"/>
        <v>0</v>
      </c>
      <c r="O304" s="165">
        <f t="shared" si="46"/>
        <v>0</v>
      </c>
      <c r="P304" s="168">
        <f t="shared" si="47"/>
        <v>0</v>
      </c>
      <c r="Q304" s="1"/>
      <c r="R304" s="34">
        <f t="shared" si="48"/>
        <v>0.04</v>
      </c>
      <c r="S304" s="33">
        <f t="shared" si="42"/>
        <v>6664</v>
      </c>
    </row>
    <row r="305" spans="2:19" x14ac:dyDescent="0.25">
      <c r="B305" s="3"/>
      <c r="C305" s="175"/>
      <c r="D305" s="27"/>
      <c r="E305" s="26"/>
      <c r="F305" s="28"/>
      <c r="H305" s="5" t="str">
        <f t="shared" si="49"/>
        <v/>
      </c>
      <c r="I305" s="7" t="str">
        <f t="shared" si="40"/>
        <v/>
      </c>
      <c r="J305" s="8" t="str">
        <f t="shared" si="41"/>
        <v/>
      </c>
      <c r="K305" s="36" t="str">
        <f>IF(L305=0,"",IF(Ijour=0,MIN(DATE(YEAR(DebAmort),MONTH(DebAmort)+(H305-1)*Imois,Jour1),DATE(YEAR(DebAmort),MONTH(DebAmort)+1+(H305-1)*Imois,0)),DATE(YEAR(DebAmort),MONTH(DebAmort),Jour1+(H305-1)*Ijour)))</f>
        <v/>
      </c>
      <c r="L305" s="167">
        <f t="shared" si="43"/>
        <v>0</v>
      </c>
      <c r="M305" s="164">
        <f t="shared" si="44"/>
        <v>0</v>
      </c>
      <c r="N305" s="163">
        <f t="shared" si="45"/>
        <v>0</v>
      </c>
      <c r="O305" s="165">
        <f t="shared" si="46"/>
        <v>0</v>
      </c>
      <c r="P305" s="168">
        <f t="shared" si="47"/>
        <v>0</v>
      </c>
      <c r="Q305" s="1"/>
      <c r="R305" s="34">
        <f t="shared" si="48"/>
        <v>0.04</v>
      </c>
      <c r="S305" s="33">
        <f t="shared" si="42"/>
        <v>6664</v>
      </c>
    </row>
    <row r="306" spans="2:19" x14ac:dyDescent="0.25">
      <c r="B306" s="3"/>
      <c r="C306" s="175"/>
      <c r="D306" s="27"/>
      <c r="E306" s="26"/>
      <c r="F306" s="28"/>
      <c r="H306" s="5" t="str">
        <f t="shared" si="49"/>
        <v/>
      </c>
      <c r="I306" s="7" t="str">
        <f t="shared" si="40"/>
        <v/>
      </c>
      <c r="J306" s="8" t="str">
        <f t="shared" si="41"/>
        <v/>
      </c>
      <c r="K306" s="36" t="str">
        <f>IF(L306=0,"",IF(Ijour=0,MIN(DATE(YEAR(DebAmort),MONTH(DebAmort)+MoisD+(H306-1)*Imois,Jour2),DATE(YEAR(DebAmort),MONTH(DebAmort)+MoisD+1+(H306-1)*Imois,0)),DATE(YEAR(DebAmort),MONTH(DebAmort),Jour1+(H306-1)*Ijour)))</f>
        <v/>
      </c>
      <c r="L306" s="167">
        <f t="shared" si="43"/>
        <v>0</v>
      </c>
      <c r="M306" s="164">
        <f t="shared" si="44"/>
        <v>0</v>
      </c>
      <c r="N306" s="163">
        <f t="shared" si="45"/>
        <v>0</v>
      </c>
      <c r="O306" s="165">
        <f t="shared" si="46"/>
        <v>0</v>
      </c>
      <c r="P306" s="168">
        <f t="shared" si="47"/>
        <v>0</v>
      </c>
      <c r="Q306" s="1"/>
      <c r="R306" s="34">
        <f t="shared" si="48"/>
        <v>0.04</v>
      </c>
      <c r="S306" s="33">
        <f t="shared" si="42"/>
        <v>6664</v>
      </c>
    </row>
    <row r="307" spans="2:19" x14ac:dyDescent="0.25">
      <c r="B307" s="3"/>
      <c r="C307" s="175"/>
      <c r="D307" s="27"/>
      <c r="E307" s="26"/>
      <c r="F307" s="28"/>
      <c r="H307" s="5" t="str">
        <f t="shared" si="49"/>
        <v/>
      </c>
      <c r="I307" s="7" t="str">
        <f t="shared" si="40"/>
        <v/>
      </c>
      <c r="J307" s="8" t="str">
        <f t="shared" si="41"/>
        <v/>
      </c>
      <c r="K307" s="36" t="str">
        <f>IF(L307=0,"",IF(Ijour=0,MIN(DATE(YEAR(DebAmort),MONTH(DebAmort)+(H307-1)*Imois,Jour1),DATE(YEAR(DebAmort),MONTH(DebAmort)+1+(H307-1)*Imois,0)),DATE(YEAR(DebAmort),MONTH(DebAmort),Jour1+(H307-1)*Ijour)))</f>
        <v/>
      </c>
      <c r="L307" s="167">
        <f t="shared" si="43"/>
        <v>0</v>
      </c>
      <c r="M307" s="164">
        <f t="shared" si="44"/>
        <v>0</v>
      </c>
      <c r="N307" s="163">
        <f t="shared" si="45"/>
        <v>0</v>
      </c>
      <c r="O307" s="165">
        <f t="shared" si="46"/>
        <v>0</v>
      </c>
      <c r="P307" s="168">
        <f t="shared" si="47"/>
        <v>0</v>
      </c>
      <c r="Q307" s="1"/>
      <c r="R307" s="34">
        <f t="shared" si="48"/>
        <v>0.04</v>
      </c>
      <c r="S307" s="33">
        <f t="shared" si="42"/>
        <v>6664</v>
      </c>
    </row>
    <row r="308" spans="2:19" x14ac:dyDescent="0.25">
      <c r="B308" s="3"/>
      <c r="C308" s="175"/>
      <c r="D308" s="27"/>
      <c r="E308" s="26"/>
      <c r="F308" s="28"/>
      <c r="H308" s="5" t="str">
        <f t="shared" si="49"/>
        <v/>
      </c>
      <c r="I308" s="7" t="str">
        <f t="shared" si="40"/>
        <v/>
      </c>
      <c r="J308" s="8" t="str">
        <f t="shared" si="41"/>
        <v/>
      </c>
      <c r="K308" s="36" t="str">
        <f>IF(L308=0,"",IF(Ijour=0,MIN(DATE(YEAR(DebAmort),MONTH(DebAmort)+MoisD+(H308-1)*Imois,Jour2),DATE(YEAR(DebAmort),MONTH(DebAmort)+MoisD+1+(H308-1)*Imois,0)),DATE(YEAR(DebAmort),MONTH(DebAmort),Jour1+(H308-1)*Ijour)))</f>
        <v/>
      </c>
      <c r="L308" s="167">
        <f t="shared" si="43"/>
        <v>0</v>
      </c>
      <c r="M308" s="164">
        <f t="shared" si="44"/>
        <v>0</v>
      </c>
      <c r="N308" s="163">
        <f t="shared" si="45"/>
        <v>0</v>
      </c>
      <c r="O308" s="165">
        <f t="shared" si="46"/>
        <v>0</v>
      </c>
      <c r="P308" s="168">
        <f t="shared" si="47"/>
        <v>0</v>
      </c>
      <c r="Q308" s="1"/>
      <c r="R308" s="34">
        <f t="shared" si="48"/>
        <v>0.04</v>
      </c>
      <c r="S308" s="33">
        <f t="shared" si="42"/>
        <v>6664</v>
      </c>
    </row>
    <row r="309" spans="2:19" x14ac:dyDescent="0.25">
      <c r="B309" s="3"/>
      <c r="C309" s="175"/>
      <c r="D309" s="27"/>
      <c r="E309" s="26"/>
      <c r="F309" s="28"/>
      <c r="H309" s="5" t="str">
        <f t="shared" si="49"/>
        <v/>
      </c>
      <c r="I309" s="7" t="str">
        <f t="shared" si="40"/>
        <v/>
      </c>
      <c r="J309" s="8" t="str">
        <f t="shared" si="41"/>
        <v/>
      </c>
      <c r="K309" s="36" t="str">
        <f>IF(L309=0,"",IF(Ijour=0,MIN(DATE(YEAR(DebAmort),MONTH(DebAmort)+(H309-1)*Imois,Jour1),DATE(YEAR(DebAmort),MONTH(DebAmort)+1+(H309-1)*Imois,0)),DATE(YEAR(DebAmort),MONTH(DebAmort),Jour1+(H309-1)*Ijour)))</f>
        <v/>
      </c>
      <c r="L309" s="167">
        <f t="shared" si="43"/>
        <v>0</v>
      </c>
      <c r="M309" s="164">
        <f t="shared" si="44"/>
        <v>0</v>
      </c>
      <c r="N309" s="163">
        <f t="shared" si="45"/>
        <v>0</v>
      </c>
      <c r="O309" s="165">
        <f t="shared" si="46"/>
        <v>0</v>
      </c>
      <c r="P309" s="168">
        <f t="shared" si="47"/>
        <v>0</v>
      </c>
      <c r="Q309" s="1"/>
      <c r="R309" s="34">
        <f t="shared" si="48"/>
        <v>0.04</v>
      </c>
      <c r="S309" s="33">
        <f t="shared" si="42"/>
        <v>6664</v>
      </c>
    </row>
    <row r="310" spans="2:19" x14ac:dyDescent="0.25">
      <c r="B310" s="3"/>
      <c r="C310" s="175"/>
      <c r="D310" s="27"/>
      <c r="E310" s="26"/>
      <c r="F310" s="28"/>
      <c r="H310" s="5" t="str">
        <f t="shared" si="49"/>
        <v/>
      </c>
      <c r="I310" s="7" t="str">
        <f t="shared" si="40"/>
        <v/>
      </c>
      <c r="J310" s="8" t="str">
        <f t="shared" si="41"/>
        <v/>
      </c>
      <c r="K310" s="36" t="str">
        <f>IF(L310=0,"",IF(Ijour=0,MIN(DATE(YEAR(DebAmort),MONTH(DebAmort)+MoisD+(H310-1)*Imois,Jour2),DATE(YEAR(DebAmort),MONTH(DebAmort)+MoisD+1+(H310-1)*Imois,0)),DATE(YEAR(DebAmort),MONTH(DebAmort),Jour1+(H310-1)*Ijour)))</f>
        <v/>
      </c>
      <c r="L310" s="167">
        <f t="shared" si="43"/>
        <v>0</v>
      </c>
      <c r="M310" s="164">
        <f t="shared" si="44"/>
        <v>0</v>
      </c>
      <c r="N310" s="163">
        <f t="shared" si="45"/>
        <v>0</v>
      </c>
      <c r="O310" s="165">
        <f t="shared" si="46"/>
        <v>0</v>
      </c>
      <c r="P310" s="168">
        <f t="shared" si="47"/>
        <v>0</v>
      </c>
      <c r="Q310" s="1"/>
      <c r="R310" s="34">
        <f t="shared" si="48"/>
        <v>0.04</v>
      </c>
      <c r="S310" s="33">
        <f t="shared" si="42"/>
        <v>6664</v>
      </c>
    </row>
    <row r="311" spans="2:19" x14ac:dyDescent="0.25">
      <c r="B311" s="3"/>
      <c r="C311" s="175"/>
      <c r="D311" s="27"/>
      <c r="E311" s="26"/>
      <c r="F311" s="28"/>
      <c r="H311" s="5" t="str">
        <f t="shared" si="49"/>
        <v/>
      </c>
      <c r="I311" s="7" t="str">
        <f t="shared" si="40"/>
        <v/>
      </c>
      <c r="J311" s="8" t="str">
        <f t="shared" si="41"/>
        <v/>
      </c>
      <c r="K311" s="36" t="str">
        <f>IF(L311=0,"",IF(Ijour=0,MIN(DATE(YEAR(DebAmort),MONTH(DebAmort)+(H311-1)*Imois,Jour1),DATE(YEAR(DebAmort),MONTH(DebAmort)+1+(H311-1)*Imois,0)),DATE(YEAR(DebAmort),MONTH(DebAmort),Jour1+(H311-1)*Ijour)))</f>
        <v/>
      </c>
      <c r="L311" s="167">
        <f t="shared" si="43"/>
        <v>0</v>
      </c>
      <c r="M311" s="164">
        <f t="shared" si="44"/>
        <v>0</v>
      </c>
      <c r="N311" s="163">
        <f t="shared" si="45"/>
        <v>0</v>
      </c>
      <c r="O311" s="165">
        <f t="shared" si="46"/>
        <v>0</v>
      </c>
      <c r="P311" s="168">
        <f t="shared" si="47"/>
        <v>0</v>
      </c>
      <c r="Q311" s="1"/>
      <c r="R311" s="34">
        <f t="shared" si="48"/>
        <v>0.04</v>
      </c>
      <c r="S311" s="33">
        <f t="shared" si="42"/>
        <v>6664</v>
      </c>
    </row>
    <row r="312" spans="2:19" x14ac:dyDescent="0.25">
      <c r="B312" s="3"/>
      <c r="C312" s="175"/>
      <c r="D312" s="27"/>
      <c r="E312" s="26"/>
      <c r="F312" s="28"/>
      <c r="H312" s="5" t="str">
        <f t="shared" si="49"/>
        <v/>
      </c>
      <c r="I312" s="7" t="str">
        <f t="shared" si="40"/>
        <v/>
      </c>
      <c r="J312" s="8" t="str">
        <f t="shared" si="41"/>
        <v/>
      </c>
      <c r="K312" s="36" t="str">
        <f>IF(L312=0,"",IF(Ijour=0,MIN(DATE(YEAR(DebAmort),MONTH(DebAmort)+MoisD+(H312-1)*Imois,Jour2),DATE(YEAR(DebAmort),MONTH(DebAmort)+MoisD+1+(H312-1)*Imois,0)),DATE(YEAR(DebAmort),MONTH(DebAmort),Jour1+(H312-1)*Ijour)))</f>
        <v/>
      </c>
      <c r="L312" s="167">
        <f t="shared" si="43"/>
        <v>0</v>
      </c>
      <c r="M312" s="164">
        <f t="shared" si="44"/>
        <v>0</v>
      </c>
      <c r="N312" s="163">
        <f t="shared" si="45"/>
        <v>0</v>
      </c>
      <c r="O312" s="165">
        <f t="shared" si="46"/>
        <v>0</v>
      </c>
      <c r="P312" s="168">
        <f t="shared" si="47"/>
        <v>0</v>
      </c>
      <c r="Q312" s="1"/>
      <c r="R312" s="34">
        <f t="shared" si="48"/>
        <v>0.04</v>
      </c>
      <c r="S312" s="33">
        <f t="shared" si="42"/>
        <v>6664</v>
      </c>
    </row>
    <row r="313" spans="2:19" x14ac:dyDescent="0.25">
      <c r="B313" s="3"/>
      <c r="C313" s="175"/>
      <c r="D313" s="27"/>
      <c r="E313" s="26"/>
      <c r="F313" s="28"/>
      <c r="H313" s="5" t="str">
        <f t="shared" si="49"/>
        <v/>
      </c>
      <c r="I313" s="7" t="str">
        <f t="shared" si="40"/>
        <v/>
      </c>
      <c r="J313" s="8" t="str">
        <f t="shared" si="41"/>
        <v/>
      </c>
      <c r="K313" s="36" t="str">
        <f>IF(L313=0,"",IF(Ijour=0,MIN(DATE(YEAR(DebAmort),MONTH(DebAmort)+(H313-1)*Imois,Jour1),DATE(YEAR(DebAmort),MONTH(DebAmort)+1+(H313-1)*Imois,0)),DATE(YEAR(DebAmort),MONTH(DebAmort),Jour1+(H313-1)*Ijour)))</f>
        <v/>
      </c>
      <c r="L313" s="167">
        <f t="shared" si="43"/>
        <v>0</v>
      </c>
      <c r="M313" s="164">
        <f t="shared" si="44"/>
        <v>0</v>
      </c>
      <c r="N313" s="163">
        <f t="shared" si="45"/>
        <v>0</v>
      </c>
      <c r="O313" s="165">
        <f t="shared" si="46"/>
        <v>0</v>
      </c>
      <c r="P313" s="168">
        <f t="shared" si="47"/>
        <v>0</v>
      </c>
      <c r="Q313" s="1"/>
      <c r="R313" s="34">
        <f t="shared" si="48"/>
        <v>0.04</v>
      </c>
      <c r="S313" s="33">
        <f t="shared" si="42"/>
        <v>6664</v>
      </c>
    </row>
    <row r="314" spans="2:19" x14ac:dyDescent="0.25">
      <c r="B314" s="3"/>
      <c r="C314" s="175"/>
      <c r="D314" s="27"/>
      <c r="E314" s="26"/>
      <c r="F314" s="28"/>
      <c r="H314" s="5" t="str">
        <f t="shared" si="49"/>
        <v/>
      </c>
      <c r="I314" s="7" t="str">
        <f t="shared" si="40"/>
        <v/>
      </c>
      <c r="J314" s="8" t="str">
        <f t="shared" si="41"/>
        <v/>
      </c>
      <c r="K314" s="36" t="str">
        <f>IF(L314=0,"",IF(Ijour=0,MIN(DATE(YEAR(DebAmort),MONTH(DebAmort)+MoisD+(H314-1)*Imois,Jour2),DATE(YEAR(DebAmort),MONTH(DebAmort)+MoisD+1+(H314-1)*Imois,0)),DATE(YEAR(DebAmort),MONTH(DebAmort),Jour1+(H314-1)*Ijour)))</f>
        <v/>
      </c>
      <c r="L314" s="167">
        <f t="shared" si="43"/>
        <v>0</v>
      </c>
      <c r="M314" s="164">
        <f t="shared" si="44"/>
        <v>0</v>
      </c>
      <c r="N314" s="163">
        <f t="shared" si="45"/>
        <v>0</v>
      </c>
      <c r="O314" s="165">
        <f t="shared" si="46"/>
        <v>0</v>
      </c>
      <c r="P314" s="168">
        <f t="shared" si="47"/>
        <v>0</v>
      </c>
      <c r="Q314" s="1"/>
      <c r="R314" s="34">
        <f t="shared" si="48"/>
        <v>0.04</v>
      </c>
      <c r="S314" s="33">
        <f t="shared" si="42"/>
        <v>6664</v>
      </c>
    </row>
    <row r="315" spans="2:19" x14ac:dyDescent="0.25">
      <c r="B315" s="3"/>
      <c r="C315" s="175"/>
      <c r="D315" s="27"/>
      <c r="E315" s="26"/>
      <c r="F315" s="28"/>
      <c r="H315" s="5" t="str">
        <f t="shared" si="49"/>
        <v/>
      </c>
      <c r="I315" s="7" t="str">
        <f t="shared" si="40"/>
        <v/>
      </c>
      <c r="J315" s="8" t="str">
        <f t="shared" si="41"/>
        <v/>
      </c>
      <c r="K315" s="36" t="str">
        <f>IF(L315=0,"",IF(Ijour=0,MIN(DATE(YEAR(DebAmort),MONTH(DebAmort)+(H315-1)*Imois,Jour1),DATE(YEAR(DebAmort),MONTH(DebAmort)+1+(H315-1)*Imois,0)),DATE(YEAR(DebAmort),MONTH(DebAmort),Jour1+(H315-1)*Ijour)))</f>
        <v/>
      </c>
      <c r="L315" s="167">
        <f t="shared" si="43"/>
        <v>0</v>
      </c>
      <c r="M315" s="164">
        <f t="shared" si="44"/>
        <v>0</v>
      </c>
      <c r="N315" s="163">
        <f t="shared" si="45"/>
        <v>0</v>
      </c>
      <c r="O315" s="165">
        <f t="shared" si="46"/>
        <v>0</v>
      </c>
      <c r="P315" s="168">
        <f t="shared" si="47"/>
        <v>0</v>
      </c>
      <c r="Q315" s="1"/>
      <c r="R315" s="34">
        <f t="shared" si="48"/>
        <v>0.04</v>
      </c>
      <c r="S315" s="33">
        <f t="shared" si="42"/>
        <v>6664</v>
      </c>
    </row>
    <row r="316" spans="2:19" x14ac:dyDescent="0.25">
      <c r="B316" s="3"/>
      <c r="C316" s="175"/>
      <c r="D316" s="27"/>
      <c r="E316" s="26"/>
      <c r="F316" s="28"/>
      <c r="H316" s="5" t="str">
        <f t="shared" si="49"/>
        <v/>
      </c>
      <c r="I316" s="7" t="str">
        <f t="shared" si="40"/>
        <v/>
      </c>
      <c r="J316" s="8" t="str">
        <f t="shared" si="41"/>
        <v/>
      </c>
      <c r="K316" s="36" t="str">
        <f>IF(L316=0,"",IF(Ijour=0,MIN(DATE(YEAR(DebAmort),MONTH(DebAmort)+MoisD+(H316-1)*Imois,Jour2),DATE(YEAR(DebAmort),MONTH(DebAmort)+MoisD+1+(H316-1)*Imois,0)),DATE(YEAR(DebAmort),MONTH(DebAmort),Jour1+(H316-1)*Ijour)))</f>
        <v/>
      </c>
      <c r="L316" s="167">
        <f t="shared" si="43"/>
        <v>0</v>
      </c>
      <c r="M316" s="164">
        <f t="shared" si="44"/>
        <v>0</v>
      </c>
      <c r="N316" s="163">
        <f t="shared" si="45"/>
        <v>0</v>
      </c>
      <c r="O316" s="165">
        <f t="shared" si="46"/>
        <v>0</v>
      </c>
      <c r="P316" s="168">
        <f t="shared" si="47"/>
        <v>0</v>
      </c>
      <c r="Q316" s="1"/>
      <c r="R316" s="34">
        <f t="shared" si="48"/>
        <v>0.04</v>
      </c>
      <c r="S316" s="33">
        <f t="shared" si="42"/>
        <v>6664</v>
      </c>
    </row>
    <row r="317" spans="2:19" x14ac:dyDescent="0.25">
      <c r="B317" s="3"/>
      <c r="C317" s="175"/>
      <c r="D317" s="27"/>
      <c r="E317" s="26"/>
      <c r="F317" s="28"/>
      <c r="H317" s="5" t="str">
        <f t="shared" si="49"/>
        <v/>
      </c>
      <c r="I317" s="7" t="str">
        <f t="shared" si="40"/>
        <v/>
      </c>
      <c r="J317" s="8" t="str">
        <f t="shared" si="41"/>
        <v/>
      </c>
      <c r="K317" s="36" t="str">
        <f>IF(L317=0,"",IF(Ijour=0,MIN(DATE(YEAR(DebAmort),MONTH(DebAmort)+(H317-1)*Imois,Jour1),DATE(YEAR(DebAmort),MONTH(DebAmort)+1+(H317-1)*Imois,0)),DATE(YEAR(DebAmort),MONTH(DebAmort),Jour1+(H317-1)*Ijour)))</f>
        <v/>
      </c>
      <c r="L317" s="167">
        <f t="shared" si="43"/>
        <v>0</v>
      </c>
      <c r="M317" s="164">
        <f t="shared" si="44"/>
        <v>0</v>
      </c>
      <c r="N317" s="163">
        <f t="shared" si="45"/>
        <v>0</v>
      </c>
      <c r="O317" s="165">
        <f t="shared" si="46"/>
        <v>0</v>
      </c>
      <c r="P317" s="168">
        <f t="shared" si="47"/>
        <v>0</v>
      </c>
      <c r="Q317" s="1"/>
      <c r="R317" s="34">
        <f t="shared" si="48"/>
        <v>0.04</v>
      </c>
      <c r="S317" s="33">
        <f t="shared" si="42"/>
        <v>6664</v>
      </c>
    </row>
    <row r="318" spans="2:19" x14ac:dyDescent="0.25">
      <c r="B318" s="3"/>
      <c r="C318" s="175"/>
      <c r="D318" s="27"/>
      <c r="E318" s="26"/>
      <c r="F318" s="28"/>
      <c r="H318" s="5" t="str">
        <f t="shared" si="49"/>
        <v/>
      </c>
      <c r="I318" s="7" t="str">
        <f t="shared" si="40"/>
        <v/>
      </c>
      <c r="J318" s="8" t="str">
        <f t="shared" si="41"/>
        <v/>
      </c>
      <c r="K318" s="36" t="str">
        <f>IF(L318=0,"",IF(Ijour=0,MIN(DATE(YEAR(DebAmort),MONTH(DebAmort)+MoisD+(H318-1)*Imois,Jour2),DATE(YEAR(DebAmort),MONTH(DebAmort)+MoisD+1+(H318-1)*Imois,0)),DATE(YEAR(DebAmort),MONTH(DebAmort),Jour1+(H318-1)*Ijour)))</f>
        <v/>
      </c>
      <c r="L318" s="167">
        <f t="shared" si="43"/>
        <v>0</v>
      </c>
      <c r="M318" s="164">
        <f t="shared" si="44"/>
        <v>0</v>
      </c>
      <c r="N318" s="163">
        <f t="shared" si="45"/>
        <v>0</v>
      </c>
      <c r="O318" s="165">
        <f t="shared" si="46"/>
        <v>0</v>
      </c>
      <c r="P318" s="168">
        <f t="shared" si="47"/>
        <v>0</v>
      </c>
      <c r="Q318" s="1"/>
      <c r="R318" s="34">
        <f t="shared" si="48"/>
        <v>0.04</v>
      </c>
      <c r="S318" s="33">
        <f t="shared" si="42"/>
        <v>6664</v>
      </c>
    </row>
    <row r="319" spans="2:19" x14ac:dyDescent="0.25">
      <c r="B319" s="3"/>
      <c r="C319" s="175"/>
      <c r="D319" s="27"/>
      <c r="E319" s="26"/>
      <c r="F319" s="28"/>
      <c r="H319" s="5" t="str">
        <f t="shared" si="49"/>
        <v/>
      </c>
      <c r="I319" s="7" t="str">
        <f t="shared" si="40"/>
        <v/>
      </c>
      <c r="J319" s="8" t="str">
        <f t="shared" si="41"/>
        <v/>
      </c>
      <c r="K319" s="36" t="str">
        <f>IF(L319=0,"",IF(Ijour=0,MIN(DATE(YEAR(DebAmort),MONTH(DebAmort)+(H319-1)*Imois,Jour1),DATE(YEAR(DebAmort),MONTH(DebAmort)+1+(H319-1)*Imois,0)),DATE(YEAR(DebAmort),MONTH(DebAmort),Jour1+(H319-1)*Ijour)))</f>
        <v/>
      </c>
      <c r="L319" s="167">
        <f t="shared" si="43"/>
        <v>0</v>
      </c>
      <c r="M319" s="164">
        <f t="shared" si="44"/>
        <v>0</v>
      </c>
      <c r="N319" s="163">
        <f t="shared" si="45"/>
        <v>0</v>
      </c>
      <c r="O319" s="165">
        <f t="shared" si="46"/>
        <v>0</v>
      </c>
      <c r="P319" s="168">
        <f t="shared" si="47"/>
        <v>0</v>
      </c>
      <c r="Q319" s="1"/>
      <c r="R319" s="34">
        <f t="shared" si="48"/>
        <v>0.04</v>
      </c>
      <c r="S319" s="33">
        <f t="shared" si="42"/>
        <v>6664</v>
      </c>
    </row>
    <row r="320" spans="2:19" x14ac:dyDescent="0.25">
      <c r="B320" s="3"/>
      <c r="C320" s="175"/>
      <c r="D320" s="27"/>
      <c r="E320" s="26"/>
      <c r="F320" s="28"/>
      <c r="H320" s="5" t="str">
        <f t="shared" si="49"/>
        <v/>
      </c>
      <c r="I320" s="7" t="str">
        <f t="shared" si="40"/>
        <v/>
      </c>
      <c r="J320" s="8" t="str">
        <f t="shared" si="41"/>
        <v/>
      </c>
      <c r="K320" s="36" t="str">
        <f>IF(L320=0,"",IF(Ijour=0,MIN(DATE(YEAR(DebAmort),MONTH(DebAmort)+MoisD+(H320-1)*Imois,Jour2),DATE(YEAR(DebAmort),MONTH(DebAmort)+MoisD+1+(H320-1)*Imois,0)),DATE(YEAR(DebAmort),MONTH(DebAmort),Jour1+(H320-1)*Ijour)))</f>
        <v/>
      </c>
      <c r="L320" s="167">
        <f t="shared" si="43"/>
        <v>0</v>
      </c>
      <c r="M320" s="164">
        <f t="shared" si="44"/>
        <v>0</v>
      </c>
      <c r="N320" s="163">
        <f t="shared" si="45"/>
        <v>0</v>
      </c>
      <c r="O320" s="165">
        <f t="shared" si="46"/>
        <v>0</v>
      </c>
      <c r="P320" s="168">
        <f t="shared" si="47"/>
        <v>0</v>
      </c>
      <c r="Q320" s="1"/>
      <c r="R320" s="34">
        <f t="shared" si="48"/>
        <v>0.04</v>
      </c>
      <c r="S320" s="33">
        <f t="shared" si="42"/>
        <v>6664</v>
      </c>
    </row>
    <row r="321" spans="2:19" x14ac:dyDescent="0.25">
      <c r="B321" s="3"/>
      <c r="C321" s="175"/>
      <c r="D321" s="27"/>
      <c r="E321" s="26"/>
      <c r="F321" s="28"/>
      <c r="H321" s="5" t="str">
        <f t="shared" si="49"/>
        <v/>
      </c>
      <c r="I321" s="7" t="str">
        <f t="shared" si="40"/>
        <v/>
      </c>
      <c r="J321" s="8" t="str">
        <f t="shared" si="41"/>
        <v/>
      </c>
      <c r="K321" s="36" t="str">
        <f>IF(L321=0,"",IF(Ijour=0,MIN(DATE(YEAR(DebAmort),MONTH(DebAmort)+(H321-1)*Imois,Jour1),DATE(YEAR(DebAmort),MONTH(DebAmort)+1+(H321-1)*Imois,0)),DATE(YEAR(DebAmort),MONTH(DebAmort),Jour1+(H321-1)*Ijour)))</f>
        <v/>
      </c>
      <c r="L321" s="167">
        <f t="shared" si="43"/>
        <v>0</v>
      </c>
      <c r="M321" s="164">
        <f t="shared" si="44"/>
        <v>0</v>
      </c>
      <c r="N321" s="163">
        <f t="shared" si="45"/>
        <v>0</v>
      </c>
      <c r="O321" s="165">
        <f t="shared" si="46"/>
        <v>0</v>
      </c>
      <c r="P321" s="168">
        <f t="shared" si="47"/>
        <v>0</v>
      </c>
      <c r="Q321" s="1"/>
      <c r="R321" s="34">
        <f t="shared" si="48"/>
        <v>0.04</v>
      </c>
      <c r="S321" s="33">
        <f t="shared" si="42"/>
        <v>6664</v>
      </c>
    </row>
    <row r="322" spans="2:19" x14ac:dyDescent="0.25">
      <c r="B322" s="3"/>
      <c r="C322" s="175"/>
      <c r="D322" s="27"/>
      <c r="E322" s="26"/>
      <c r="F322" s="28"/>
      <c r="H322" s="5" t="str">
        <f t="shared" si="49"/>
        <v/>
      </c>
      <c r="I322" s="7" t="str">
        <f t="shared" si="40"/>
        <v/>
      </c>
      <c r="J322" s="8" t="str">
        <f t="shared" si="41"/>
        <v/>
      </c>
      <c r="K322" s="36" t="str">
        <f>IF(L322=0,"",IF(Ijour=0,MIN(DATE(YEAR(DebAmort),MONTH(DebAmort)+MoisD+(H322-1)*Imois,Jour2),DATE(YEAR(DebAmort),MONTH(DebAmort)+MoisD+1+(H322-1)*Imois,0)),DATE(YEAR(DebAmort),MONTH(DebAmort),Jour1+(H322-1)*Ijour)))</f>
        <v/>
      </c>
      <c r="L322" s="167">
        <f t="shared" si="43"/>
        <v>0</v>
      </c>
      <c r="M322" s="164">
        <f t="shared" si="44"/>
        <v>0</v>
      </c>
      <c r="N322" s="163">
        <f t="shared" si="45"/>
        <v>0</v>
      </c>
      <c r="O322" s="165">
        <f t="shared" si="46"/>
        <v>0</v>
      </c>
      <c r="P322" s="168">
        <f t="shared" si="47"/>
        <v>0</v>
      </c>
      <c r="Q322" s="1"/>
      <c r="R322" s="34">
        <f t="shared" si="48"/>
        <v>0.04</v>
      </c>
      <c r="S322" s="33">
        <f t="shared" si="42"/>
        <v>6664</v>
      </c>
    </row>
    <row r="323" spans="2:19" x14ac:dyDescent="0.25">
      <c r="B323" s="3"/>
      <c r="C323" s="175"/>
      <c r="D323" s="27"/>
      <c r="E323" s="26"/>
      <c r="F323" s="28"/>
      <c r="H323" s="5" t="str">
        <f t="shared" si="49"/>
        <v/>
      </c>
      <c r="I323" s="7" t="str">
        <f t="shared" si="40"/>
        <v/>
      </c>
      <c r="J323" s="8" t="str">
        <f t="shared" si="41"/>
        <v/>
      </c>
      <c r="K323" s="36" t="str">
        <f>IF(L323=0,"",IF(Ijour=0,MIN(DATE(YEAR(DebAmort),MONTH(DebAmort)+(H323-1)*Imois,Jour1),DATE(YEAR(DebAmort),MONTH(DebAmort)+1+(H323-1)*Imois,0)),DATE(YEAR(DebAmort),MONTH(DebAmort),Jour1+(H323-1)*Ijour)))</f>
        <v/>
      </c>
      <c r="L323" s="167">
        <f t="shared" si="43"/>
        <v>0</v>
      </c>
      <c r="M323" s="164">
        <f t="shared" si="44"/>
        <v>0</v>
      </c>
      <c r="N323" s="163">
        <f t="shared" si="45"/>
        <v>0</v>
      </c>
      <c r="O323" s="165">
        <f t="shared" si="46"/>
        <v>0</v>
      </c>
      <c r="P323" s="168">
        <f t="shared" si="47"/>
        <v>0</v>
      </c>
      <c r="Q323" s="1"/>
      <c r="R323" s="34">
        <f t="shared" si="48"/>
        <v>0.04</v>
      </c>
      <c r="S323" s="33">
        <f t="shared" si="42"/>
        <v>6664</v>
      </c>
    </row>
    <row r="324" spans="2:19" x14ac:dyDescent="0.25">
      <c r="B324" s="3"/>
      <c r="C324" s="175"/>
      <c r="D324" s="27"/>
      <c r="E324" s="26"/>
      <c r="F324" s="28"/>
      <c r="H324" s="5" t="str">
        <f t="shared" si="49"/>
        <v/>
      </c>
      <c r="I324" s="7" t="str">
        <f t="shared" si="40"/>
        <v/>
      </c>
      <c r="J324" s="8" t="str">
        <f t="shared" si="41"/>
        <v/>
      </c>
      <c r="K324" s="36" t="str">
        <f>IF(L324=0,"",IF(Ijour=0,MIN(DATE(YEAR(DebAmort),MONTH(DebAmort)+MoisD+(H324-1)*Imois,Jour2),DATE(YEAR(DebAmort),MONTH(DebAmort)+MoisD+1+(H324-1)*Imois,0)),DATE(YEAR(DebAmort),MONTH(DebAmort),Jour1+(H324-1)*Ijour)))</f>
        <v/>
      </c>
      <c r="L324" s="167">
        <f t="shared" si="43"/>
        <v>0</v>
      </c>
      <c r="M324" s="164">
        <f t="shared" si="44"/>
        <v>0</v>
      </c>
      <c r="N324" s="163">
        <f t="shared" si="45"/>
        <v>0</v>
      </c>
      <c r="O324" s="165">
        <f t="shared" si="46"/>
        <v>0</v>
      </c>
      <c r="P324" s="168">
        <f t="shared" si="47"/>
        <v>0</v>
      </c>
      <c r="Q324" s="1"/>
      <c r="R324" s="34">
        <f t="shared" si="48"/>
        <v>0.04</v>
      </c>
      <c r="S324" s="33">
        <f t="shared" si="42"/>
        <v>6664</v>
      </c>
    </row>
    <row r="325" spans="2:19" x14ac:dyDescent="0.25">
      <c r="B325" s="3"/>
      <c r="C325" s="175"/>
      <c r="D325" s="27"/>
      <c r="E325" s="26"/>
      <c r="F325" s="28"/>
      <c r="H325" s="5" t="str">
        <f t="shared" si="49"/>
        <v/>
      </c>
      <c r="I325" s="7" t="str">
        <f t="shared" si="40"/>
        <v/>
      </c>
      <c r="J325" s="8" t="str">
        <f t="shared" si="41"/>
        <v/>
      </c>
      <c r="K325" s="36" t="str">
        <f>IF(L325=0,"",IF(Ijour=0,MIN(DATE(YEAR(DebAmort),MONTH(DebAmort)+(H325-1)*Imois,Jour1),DATE(YEAR(DebAmort),MONTH(DebAmort)+1+(H325-1)*Imois,0)),DATE(YEAR(DebAmort),MONTH(DebAmort),Jour1+(H325-1)*Ijour)))</f>
        <v/>
      </c>
      <c r="L325" s="167">
        <f t="shared" si="43"/>
        <v>0</v>
      </c>
      <c r="M325" s="164">
        <f t="shared" si="44"/>
        <v>0</v>
      </c>
      <c r="N325" s="163">
        <f t="shared" si="45"/>
        <v>0</v>
      </c>
      <c r="O325" s="165">
        <f t="shared" si="46"/>
        <v>0</v>
      </c>
      <c r="P325" s="168">
        <f t="shared" si="47"/>
        <v>0</v>
      </c>
      <c r="Q325" s="1"/>
      <c r="R325" s="34">
        <f t="shared" si="48"/>
        <v>0.04</v>
      </c>
      <c r="S325" s="33">
        <f t="shared" si="42"/>
        <v>6664</v>
      </c>
    </row>
    <row r="326" spans="2:19" x14ac:dyDescent="0.25">
      <c r="B326" s="3"/>
      <c r="C326" s="175"/>
      <c r="D326" s="27"/>
      <c r="E326" s="26"/>
      <c r="F326" s="28"/>
      <c r="H326" s="5" t="str">
        <f t="shared" si="49"/>
        <v/>
      </c>
      <c r="I326" s="7" t="str">
        <f t="shared" si="40"/>
        <v/>
      </c>
      <c r="J326" s="8" t="str">
        <f t="shared" si="41"/>
        <v/>
      </c>
      <c r="K326" s="36" t="str">
        <f>IF(L326=0,"",IF(Ijour=0,MIN(DATE(YEAR(DebAmort),MONTH(DebAmort)+MoisD+(H326-1)*Imois,Jour2),DATE(YEAR(DebAmort),MONTH(DebAmort)+MoisD+1+(H326-1)*Imois,0)),DATE(YEAR(DebAmort),MONTH(DebAmort),Jour1+(H326-1)*Ijour)))</f>
        <v/>
      </c>
      <c r="L326" s="167">
        <f t="shared" si="43"/>
        <v>0</v>
      </c>
      <c r="M326" s="164">
        <f t="shared" si="44"/>
        <v>0</v>
      </c>
      <c r="N326" s="163">
        <f t="shared" si="45"/>
        <v>0</v>
      </c>
      <c r="O326" s="165">
        <f t="shared" si="46"/>
        <v>0</v>
      </c>
      <c r="P326" s="168">
        <f t="shared" si="47"/>
        <v>0</v>
      </c>
      <c r="Q326" s="1"/>
      <c r="R326" s="34">
        <f t="shared" si="48"/>
        <v>0.04</v>
      </c>
      <c r="S326" s="33">
        <f t="shared" si="42"/>
        <v>6664</v>
      </c>
    </row>
    <row r="327" spans="2:19" x14ac:dyDescent="0.25">
      <c r="B327" s="3"/>
      <c r="C327" s="175"/>
      <c r="D327" s="27"/>
      <c r="E327" s="26"/>
      <c r="F327" s="28"/>
      <c r="H327" s="5" t="str">
        <f t="shared" si="49"/>
        <v/>
      </c>
      <c r="I327" s="7" t="str">
        <f t="shared" si="40"/>
        <v/>
      </c>
      <c r="J327" s="8" t="str">
        <f t="shared" si="41"/>
        <v/>
      </c>
      <c r="K327" s="36" t="str">
        <f>IF(L327=0,"",IF(Ijour=0,MIN(DATE(YEAR(DebAmort),MONTH(DebAmort)+(H327-1)*Imois,Jour1),DATE(YEAR(DebAmort),MONTH(DebAmort)+1+(H327-1)*Imois,0)),DATE(YEAR(DebAmort),MONTH(DebAmort),Jour1+(H327-1)*Ijour)))</f>
        <v/>
      </c>
      <c r="L327" s="167">
        <f t="shared" si="43"/>
        <v>0</v>
      </c>
      <c r="M327" s="164">
        <f t="shared" si="44"/>
        <v>0</v>
      </c>
      <c r="N327" s="163">
        <f t="shared" si="45"/>
        <v>0</v>
      </c>
      <c r="O327" s="165">
        <f t="shared" si="46"/>
        <v>0</v>
      </c>
      <c r="P327" s="168">
        <f t="shared" si="47"/>
        <v>0</v>
      </c>
      <c r="Q327" s="1"/>
      <c r="R327" s="34">
        <f t="shared" si="48"/>
        <v>0.04</v>
      </c>
      <c r="S327" s="33">
        <f t="shared" si="42"/>
        <v>6664</v>
      </c>
    </row>
    <row r="328" spans="2:19" x14ac:dyDescent="0.25">
      <c r="B328" s="3"/>
      <c r="C328" s="175"/>
      <c r="D328" s="27"/>
      <c r="E328" s="26"/>
      <c r="F328" s="28"/>
      <c r="H328" s="5" t="str">
        <f t="shared" si="49"/>
        <v/>
      </c>
      <c r="I328" s="7" t="str">
        <f t="shared" si="40"/>
        <v/>
      </c>
      <c r="J328" s="8" t="str">
        <f t="shared" si="41"/>
        <v/>
      </c>
      <c r="K328" s="36" t="str">
        <f>IF(L328=0,"",IF(Ijour=0,MIN(DATE(YEAR(DebAmort),MONTH(DebAmort)+MoisD+(H328-1)*Imois,Jour2),DATE(YEAR(DebAmort),MONTH(DebAmort)+MoisD+1+(H328-1)*Imois,0)),DATE(YEAR(DebAmort),MONTH(DebAmort),Jour1+(H328-1)*Ijour)))</f>
        <v/>
      </c>
      <c r="L328" s="167">
        <f t="shared" si="43"/>
        <v>0</v>
      </c>
      <c r="M328" s="164">
        <f t="shared" si="44"/>
        <v>0</v>
      </c>
      <c r="N328" s="163">
        <f t="shared" si="45"/>
        <v>0</v>
      </c>
      <c r="O328" s="165">
        <f t="shared" si="46"/>
        <v>0</v>
      </c>
      <c r="P328" s="168">
        <f t="shared" si="47"/>
        <v>0</v>
      </c>
      <c r="Q328" s="1"/>
      <c r="R328" s="34">
        <f t="shared" si="48"/>
        <v>0.04</v>
      </c>
      <c r="S328" s="33">
        <f t="shared" si="42"/>
        <v>6664</v>
      </c>
    </row>
    <row r="329" spans="2:19" x14ac:dyDescent="0.25">
      <c r="B329" s="3"/>
      <c r="C329" s="175"/>
      <c r="D329" s="27"/>
      <c r="E329" s="26"/>
      <c r="F329" s="28"/>
      <c r="H329" s="5" t="str">
        <f t="shared" si="49"/>
        <v/>
      </c>
      <c r="I329" s="7" t="str">
        <f t="shared" si="40"/>
        <v/>
      </c>
      <c r="J329" s="8" t="str">
        <f t="shared" si="41"/>
        <v/>
      </c>
      <c r="K329" s="36" t="str">
        <f>IF(L329=0,"",IF(Ijour=0,MIN(DATE(YEAR(DebAmort),MONTH(DebAmort)+(H329-1)*Imois,Jour1),DATE(YEAR(DebAmort),MONTH(DebAmort)+1+(H329-1)*Imois,0)),DATE(YEAR(DebAmort),MONTH(DebAmort),Jour1+(H329-1)*Ijour)))</f>
        <v/>
      </c>
      <c r="L329" s="167">
        <f t="shared" si="43"/>
        <v>0</v>
      </c>
      <c r="M329" s="164">
        <f t="shared" si="44"/>
        <v>0</v>
      </c>
      <c r="N329" s="163">
        <f t="shared" si="45"/>
        <v>0</v>
      </c>
      <c r="O329" s="165">
        <f t="shared" si="46"/>
        <v>0</v>
      </c>
      <c r="P329" s="168">
        <f t="shared" si="47"/>
        <v>0</v>
      </c>
      <c r="Q329" s="1"/>
      <c r="R329" s="34">
        <f t="shared" si="48"/>
        <v>0.04</v>
      </c>
      <c r="S329" s="33">
        <f t="shared" si="42"/>
        <v>6664</v>
      </c>
    </row>
    <row r="330" spans="2:19" x14ac:dyDescent="0.25">
      <c r="B330" s="3"/>
      <c r="C330" s="175"/>
      <c r="D330" s="27"/>
      <c r="E330" s="26"/>
      <c r="F330" s="28"/>
      <c r="H330" s="5" t="str">
        <f t="shared" si="49"/>
        <v/>
      </c>
      <c r="I330" s="7" t="str">
        <f t="shared" si="40"/>
        <v/>
      </c>
      <c r="J330" s="8" t="str">
        <f t="shared" si="41"/>
        <v/>
      </c>
      <c r="K330" s="36" t="str">
        <f>IF(L330=0,"",IF(Ijour=0,MIN(DATE(YEAR(DebAmort),MONTH(DebAmort)+MoisD+(H330-1)*Imois,Jour2),DATE(YEAR(DebAmort),MONTH(DebAmort)+MoisD+1+(H330-1)*Imois,0)),DATE(YEAR(DebAmort),MONTH(DebAmort),Jour1+(H330-1)*Ijour)))</f>
        <v/>
      </c>
      <c r="L330" s="167">
        <f t="shared" si="43"/>
        <v>0</v>
      </c>
      <c r="M330" s="164">
        <f t="shared" si="44"/>
        <v>0</v>
      </c>
      <c r="N330" s="163">
        <f t="shared" si="45"/>
        <v>0</v>
      </c>
      <c r="O330" s="165">
        <f t="shared" si="46"/>
        <v>0</v>
      </c>
      <c r="P330" s="168">
        <f t="shared" si="47"/>
        <v>0</v>
      </c>
      <c r="Q330" s="1"/>
      <c r="R330" s="34">
        <f t="shared" si="48"/>
        <v>0.04</v>
      </c>
      <c r="S330" s="33">
        <f t="shared" si="42"/>
        <v>6664</v>
      </c>
    </row>
    <row r="331" spans="2:19" x14ac:dyDescent="0.25">
      <c r="B331" s="3"/>
      <c r="C331" s="175"/>
      <c r="D331" s="27"/>
      <c r="E331" s="26"/>
      <c r="F331" s="28"/>
      <c r="H331" s="5" t="str">
        <f t="shared" si="49"/>
        <v/>
      </c>
      <c r="I331" s="7" t="str">
        <f t="shared" si="40"/>
        <v/>
      </c>
      <c r="J331" s="8" t="str">
        <f t="shared" si="41"/>
        <v/>
      </c>
      <c r="K331" s="36" t="str">
        <f>IF(L331=0,"",IF(Ijour=0,MIN(DATE(YEAR(DebAmort),MONTH(DebAmort)+(H331-1)*Imois,Jour1),DATE(YEAR(DebAmort),MONTH(DebAmort)+1+(H331-1)*Imois,0)),DATE(YEAR(DebAmort),MONTH(DebAmort),Jour1+(H331-1)*Ijour)))</f>
        <v/>
      </c>
      <c r="L331" s="167">
        <f t="shared" si="43"/>
        <v>0</v>
      </c>
      <c r="M331" s="164">
        <f t="shared" si="44"/>
        <v>0</v>
      </c>
      <c r="N331" s="163">
        <f t="shared" si="45"/>
        <v>0</v>
      </c>
      <c r="O331" s="165">
        <f t="shared" si="46"/>
        <v>0</v>
      </c>
      <c r="P331" s="168">
        <f t="shared" si="47"/>
        <v>0</v>
      </c>
      <c r="Q331" s="1"/>
      <c r="R331" s="34">
        <f t="shared" si="48"/>
        <v>0.04</v>
      </c>
      <c r="S331" s="33">
        <f t="shared" si="42"/>
        <v>6664</v>
      </c>
    </row>
    <row r="332" spans="2:19" x14ac:dyDescent="0.25">
      <c r="B332" s="3"/>
      <c r="C332" s="175"/>
      <c r="D332" s="27"/>
      <c r="E332" s="26"/>
      <c r="F332" s="28"/>
      <c r="H332" s="5" t="str">
        <f t="shared" si="49"/>
        <v/>
      </c>
      <c r="I332" s="7" t="str">
        <f t="shared" si="40"/>
        <v/>
      </c>
      <c r="J332" s="8" t="str">
        <f t="shared" si="41"/>
        <v/>
      </c>
      <c r="K332" s="36" t="str">
        <f>IF(L332=0,"",IF(Ijour=0,MIN(DATE(YEAR(DebAmort),MONTH(DebAmort)+MoisD+(H332-1)*Imois,Jour2),DATE(YEAR(DebAmort),MONTH(DebAmort)+MoisD+1+(H332-1)*Imois,0)),DATE(YEAR(DebAmort),MONTH(DebAmort),Jour1+(H332-1)*Ijour)))</f>
        <v/>
      </c>
      <c r="L332" s="167">
        <f t="shared" si="43"/>
        <v>0</v>
      </c>
      <c r="M332" s="164">
        <f t="shared" si="44"/>
        <v>0</v>
      </c>
      <c r="N332" s="163">
        <f t="shared" si="45"/>
        <v>0</v>
      </c>
      <c r="O332" s="165">
        <f t="shared" si="46"/>
        <v>0</v>
      </c>
      <c r="P332" s="168">
        <f t="shared" si="47"/>
        <v>0</v>
      </c>
      <c r="Q332" s="1"/>
      <c r="R332" s="34">
        <f t="shared" si="48"/>
        <v>0.04</v>
      </c>
      <c r="S332" s="33">
        <f t="shared" si="42"/>
        <v>6664</v>
      </c>
    </row>
    <row r="333" spans="2:19" x14ac:dyDescent="0.25">
      <c r="B333" s="3"/>
      <c r="C333" s="175"/>
      <c r="D333" s="27"/>
      <c r="E333" s="26"/>
      <c r="F333" s="28"/>
      <c r="H333" s="5" t="str">
        <f t="shared" si="49"/>
        <v/>
      </c>
      <c r="I333" s="7" t="str">
        <f t="shared" si="40"/>
        <v/>
      </c>
      <c r="J333" s="8" t="str">
        <f t="shared" si="41"/>
        <v/>
      </c>
      <c r="K333" s="36" t="str">
        <f>IF(L333=0,"",IF(Ijour=0,MIN(DATE(YEAR(DebAmort),MONTH(DebAmort)+(H333-1)*Imois,Jour1),DATE(YEAR(DebAmort),MONTH(DebAmort)+1+(H333-1)*Imois,0)),DATE(YEAR(DebAmort),MONTH(DebAmort),Jour1+(H333-1)*Ijour)))</f>
        <v/>
      </c>
      <c r="L333" s="167">
        <f t="shared" si="43"/>
        <v>0</v>
      </c>
      <c r="M333" s="164">
        <f t="shared" si="44"/>
        <v>0</v>
      </c>
      <c r="N333" s="163">
        <f t="shared" si="45"/>
        <v>0</v>
      </c>
      <c r="O333" s="165">
        <f t="shared" si="46"/>
        <v>0</v>
      </c>
      <c r="P333" s="168">
        <f t="shared" si="47"/>
        <v>0</v>
      </c>
      <c r="Q333" s="1"/>
      <c r="R333" s="34">
        <f t="shared" si="48"/>
        <v>0.04</v>
      </c>
      <c r="S333" s="33">
        <f t="shared" si="42"/>
        <v>6664</v>
      </c>
    </row>
    <row r="334" spans="2:19" x14ac:dyDescent="0.25">
      <c r="B334" s="3"/>
      <c r="C334" s="175"/>
      <c r="D334" s="27"/>
      <c r="E334" s="26"/>
      <c r="F334" s="28"/>
      <c r="H334" s="5" t="str">
        <f t="shared" si="49"/>
        <v/>
      </c>
      <c r="I334" s="7" t="str">
        <f t="shared" si="40"/>
        <v/>
      </c>
      <c r="J334" s="8" t="str">
        <f t="shared" si="41"/>
        <v/>
      </c>
      <c r="K334" s="36" t="str">
        <f>IF(L334=0,"",IF(Ijour=0,MIN(DATE(YEAR(DebAmort),MONTH(DebAmort)+MoisD+(H334-1)*Imois,Jour2),DATE(YEAR(DebAmort),MONTH(DebAmort)+MoisD+1+(H334-1)*Imois,0)),DATE(YEAR(DebAmort),MONTH(DebAmort),Jour1+(H334-1)*Ijour)))</f>
        <v/>
      </c>
      <c r="L334" s="167">
        <f t="shared" si="43"/>
        <v>0</v>
      </c>
      <c r="M334" s="164">
        <f t="shared" si="44"/>
        <v>0</v>
      </c>
      <c r="N334" s="163">
        <f t="shared" si="45"/>
        <v>0</v>
      </c>
      <c r="O334" s="165">
        <f t="shared" si="46"/>
        <v>0</v>
      </c>
      <c r="P334" s="168">
        <f t="shared" si="47"/>
        <v>0</v>
      </c>
      <c r="Q334" s="1"/>
      <c r="R334" s="34">
        <f t="shared" si="48"/>
        <v>0.04</v>
      </c>
      <c r="S334" s="33">
        <f t="shared" si="42"/>
        <v>6664</v>
      </c>
    </row>
    <row r="335" spans="2:19" x14ac:dyDescent="0.25">
      <c r="B335" s="3"/>
      <c r="C335" s="175"/>
      <c r="D335" s="27"/>
      <c r="E335" s="26"/>
      <c r="F335" s="28"/>
      <c r="H335" s="5" t="str">
        <f t="shared" si="49"/>
        <v/>
      </c>
      <c r="I335" s="7" t="str">
        <f t="shared" ref="I335:I398" si="50">IF(L335&gt;0,NbEch+Différé+1-H335,"")</f>
        <v/>
      </c>
      <c r="J335" s="8" t="str">
        <f t="shared" ref="J335:J398" si="51">IF(ISNUMBER(K335),YEAR(K335),"")</f>
        <v/>
      </c>
      <c r="K335" s="36" t="str">
        <f>IF(L335=0,"",IF(Ijour=0,MIN(DATE(YEAR(DebAmort),MONTH(DebAmort)+(H335-1)*Imois,Jour1),DATE(YEAR(DebAmort),MONTH(DebAmort)+1+(H335-1)*Imois,0)),DATE(YEAR(DebAmort),MONTH(DebAmort),Jour1+(H335-1)*Ijour)))</f>
        <v/>
      </c>
      <c r="L335" s="167">
        <f t="shared" si="43"/>
        <v>0</v>
      </c>
      <c r="M335" s="164">
        <f t="shared" si="44"/>
        <v>0</v>
      </c>
      <c r="N335" s="163">
        <f t="shared" si="45"/>
        <v>0</v>
      </c>
      <c r="O335" s="165">
        <f t="shared" si="46"/>
        <v>0</v>
      </c>
      <c r="P335" s="168">
        <f t="shared" si="47"/>
        <v>0</v>
      </c>
      <c r="Q335" s="1"/>
      <c r="R335" s="34">
        <f t="shared" si="48"/>
        <v>0.04</v>
      </c>
      <c r="S335" s="33">
        <f t="shared" si="42"/>
        <v>6664</v>
      </c>
    </row>
    <row r="336" spans="2:19" x14ac:dyDescent="0.25">
      <c r="B336" s="3"/>
      <c r="C336" s="175"/>
      <c r="D336" s="27"/>
      <c r="E336" s="26"/>
      <c r="F336" s="28"/>
      <c r="H336" s="5" t="str">
        <f t="shared" si="49"/>
        <v/>
      </c>
      <c r="I336" s="7" t="str">
        <f t="shared" si="50"/>
        <v/>
      </c>
      <c r="J336" s="8" t="str">
        <f t="shared" si="51"/>
        <v/>
      </c>
      <c r="K336" s="36" t="str">
        <f>IF(L336=0,"",IF(Ijour=0,MIN(DATE(YEAR(DebAmort),MONTH(DebAmort)+MoisD+(H336-1)*Imois,Jour2),DATE(YEAR(DebAmort),MONTH(DebAmort)+MoisD+1+(H336-1)*Imois,0)),DATE(YEAR(DebAmort),MONTH(DebAmort),Jour1+(H336-1)*Ijour)))</f>
        <v/>
      </c>
      <c r="L336" s="167">
        <f t="shared" si="43"/>
        <v>0</v>
      </c>
      <c r="M336" s="164">
        <f t="shared" si="44"/>
        <v>0</v>
      </c>
      <c r="N336" s="163">
        <f t="shared" si="45"/>
        <v>0</v>
      </c>
      <c r="O336" s="165">
        <f t="shared" si="46"/>
        <v>0</v>
      </c>
      <c r="P336" s="168">
        <f t="shared" si="47"/>
        <v>0</v>
      </c>
      <c r="Q336" s="1"/>
      <c r="R336" s="34">
        <f t="shared" si="48"/>
        <v>0.04</v>
      </c>
      <c r="S336" s="33">
        <f t="shared" ref="S336:S399" si="52">IF(E336&gt;0,E336,IF(D336&gt;0,IF(AND(EchFIXE,R336&gt;0),ROUND((L336-C336)*R336/(1-((1+R336)^-D336)),NbDeci),ROUND(L336/D336,NbDeci)),S335))</f>
        <v>6664</v>
      </c>
    </row>
    <row r="337" spans="2:19" x14ac:dyDescent="0.25">
      <c r="B337" s="3"/>
      <c r="C337" s="175"/>
      <c r="D337" s="27"/>
      <c r="E337" s="26"/>
      <c r="F337" s="28"/>
      <c r="H337" s="5" t="str">
        <f t="shared" si="49"/>
        <v/>
      </c>
      <c r="I337" s="7" t="str">
        <f t="shared" si="50"/>
        <v/>
      </c>
      <c r="J337" s="8" t="str">
        <f t="shared" si="51"/>
        <v/>
      </c>
      <c r="K337" s="36" t="str">
        <f>IF(L337=0,"",IF(Ijour=0,MIN(DATE(YEAR(DebAmort),MONTH(DebAmort)+(H337-1)*Imois,Jour1),DATE(YEAR(DebAmort),MONTH(DebAmort)+1+(H337-1)*Imois,0)),DATE(YEAR(DebAmort),MONTH(DebAmort),Jour1+(H337-1)*Ijour)))</f>
        <v/>
      </c>
      <c r="L337" s="167">
        <f t="shared" si="43"/>
        <v>0</v>
      </c>
      <c r="M337" s="164">
        <f t="shared" si="44"/>
        <v>0</v>
      </c>
      <c r="N337" s="163">
        <f t="shared" si="45"/>
        <v>0</v>
      </c>
      <c r="O337" s="165">
        <f t="shared" si="46"/>
        <v>0</v>
      </c>
      <c r="P337" s="168">
        <f t="shared" si="47"/>
        <v>0</v>
      </c>
      <c r="Q337" s="1"/>
      <c r="R337" s="34">
        <f t="shared" si="48"/>
        <v>0.04</v>
      </c>
      <c r="S337" s="33">
        <f t="shared" si="52"/>
        <v>6664</v>
      </c>
    </row>
    <row r="338" spans="2:19" x14ac:dyDescent="0.25">
      <c r="B338" s="3"/>
      <c r="C338" s="175"/>
      <c r="D338" s="27"/>
      <c r="E338" s="26"/>
      <c r="F338" s="28"/>
      <c r="H338" s="5" t="str">
        <f t="shared" si="49"/>
        <v/>
      </c>
      <c r="I338" s="7" t="str">
        <f t="shared" si="50"/>
        <v/>
      </c>
      <c r="J338" s="8" t="str">
        <f t="shared" si="51"/>
        <v/>
      </c>
      <c r="K338" s="36" t="str">
        <f>IF(L338=0,"",IF(Ijour=0,MIN(DATE(YEAR(DebAmort),MONTH(DebAmort)+MoisD+(H338-1)*Imois,Jour2),DATE(YEAR(DebAmort),MONTH(DebAmort)+MoisD+1+(H338-1)*Imois,0)),DATE(YEAR(DebAmort),MONTH(DebAmort),Jour1+(H338-1)*Ijour)))</f>
        <v/>
      </c>
      <c r="L338" s="167">
        <f t="shared" ref="L338:L401" si="53">L337-N337</f>
        <v>0</v>
      </c>
      <c r="M338" s="164">
        <f t="shared" ref="M338:M401" si="54">IF(H338&lt;=NoEchMaxi,ROUND(L338*R338,NbDeci),0)</f>
        <v>0</v>
      </c>
      <c r="N338" s="163">
        <f t="shared" ref="N338:N401" si="55">IF(OR(H338&lt;=Différé,H338&gt;NoEchMaxi),IF(DiffTotal,-M338,0),IF(H338&gt;=NoEchRemb,L338,IF(S338-(M338*EchFIXE)&gt;L338-2,L338,S338-(M338*EchFIXE))))+C338</f>
        <v>0</v>
      </c>
      <c r="O338" s="165">
        <f t="shared" ref="O338:O401" si="56">IF(OR(L338=0,H338&gt;NoEchMaxi),0,ROUND(FraisF+FraisV*L338,NbDeci))+F338</f>
        <v>0</v>
      </c>
      <c r="P338" s="168">
        <f t="shared" ref="P338:P401" si="57">SUM(M338:O338)</f>
        <v>0</v>
      </c>
      <c r="Q338" s="1"/>
      <c r="R338" s="34">
        <f t="shared" ref="R338:R401" si="58">IF(B338&gt;0,IF(TauxActuariel,((B338+1)^(1/NbEchAn))-1,B338/NbEchAn),R337)</f>
        <v>0.04</v>
      </c>
      <c r="S338" s="33">
        <f t="shared" si="52"/>
        <v>6664</v>
      </c>
    </row>
    <row r="339" spans="2:19" x14ac:dyDescent="0.25">
      <c r="B339" s="3"/>
      <c r="C339" s="175"/>
      <c r="D339" s="27"/>
      <c r="E339" s="26"/>
      <c r="F339" s="28"/>
      <c r="H339" s="5" t="str">
        <f t="shared" ref="H339:H402" si="59">IF(L339=0,"",H338+1)</f>
        <v/>
      </c>
      <c r="I339" s="7" t="str">
        <f t="shared" si="50"/>
        <v/>
      </c>
      <c r="J339" s="8" t="str">
        <f t="shared" si="51"/>
        <v/>
      </c>
      <c r="K339" s="36" t="str">
        <f>IF(L339=0,"",IF(Ijour=0,MIN(DATE(YEAR(DebAmort),MONTH(DebAmort)+(H339-1)*Imois,Jour1),DATE(YEAR(DebAmort),MONTH(DebAmort)+1+(H339-1)*Imois,0)),DATE(YEAR(DebAmort),MONTH(DebAmort),Jour1+(H339-1)*Ijour)))</f>
        <v/>
      </c>
      <c r="L339" s="167">
        <f t="shared" si="53"/>
        <v>0</v>
      </c>
      <c r="M339" s="164">
        <f t="shared" si="54"/>
        <v>0</v>
      </c>
      <c r="N339" s="163">
        <f t="shared" si="55"/>
        <v>0</v>
      </c>
      <c r="O339" s="165">
        <f t="shared" si="56"/>
        <v>0</v>
      </c>
      <c r="P339" s="168">
        <f t="shared" si="57"/>
        <v>0</v>
      </c>
      <c r="Q339" s="1"/>
      <c r="R339" s="34">
        <f t="shared" si="58"/>
        <v>0.04</v>
      </c>
      <c r="S339" s="33">
        <f t="shared" si="52"/>
        <v>6664</v>
      </c>
    </row>
    <row r="340" spans="2:19" x14ac:dyDescent="0.25">
      <c r="B340" s="3"/>
      <c r="C340" s="175"/>
      <c r="D340" s="27"/>
      <c r="E340" s="26"/>
      <c r="F340" s="28"/>
      <c r="H340" s="5" t="str">
        <f t="shared" si="59"/>
        <v/>
      </c>
      <c r="I340" s="7" t="str">
        <f t="shared" si="50"/>
        <v/>
      </c>
      <c r="J340" s="8" t="str">
        <f t="shared" si="51"/>
        <v/>
      </c>
      <c r="K340" s="36" t="str">
        <f>IF(L340=0,"",IF(Ijour=0,MIN(DATE(YEAR(DebAmort),MONTH(DebAmort)+MoisD+(H340-1)*Imois,Jour2),DATE(YEAR(DebAmort),MONTH(DebAmort)+MoisD+1+(H340-1)*Imois,0)),DATE(YEAR(DebAmort),MONTH(DebAmort),Jour1+(H340-1)*Ijour)))</f>
        <v/>
      </c>
      <c r="L340" s="167">
        <f t="shared" si="53"/>
        <v>0</v>
      </c>
      <c r="M340" s="164">
        <f t="shared" si="54"/>
        <v>0</v>
      </c>
      <c r="N340" s="163">
        <f t="shared" si="55"/>
        <v>0</v>
      </c>
      <c r="O340" s="165">
        <f t="shared" si="56"/>
        <v>0</v>
      </c>
      <c r="P340" s="168">
        <f t="shared" si="57"/>
        <v>0</v>
      </c>
      <c r="Q340" s="1"/>
      <c r="R340" s="34">
        <f t="shared" si="58"/>
        <v>0.04</v>
      </c>
      <c r="S340" s="33">
        <f t="shared" si="52"/>
        <v>6664</v>
      </c>
    </row>
    <row r="341" spans="2:19" x14ac:dyDescent="0.25">
      <c r="B341" s="3"/>
      <c r="C341" s="175"/>
      <c r="D341" s="27"/>
      <c r="E341" s="26"/>
      <c r="F341" s="28"/>
      <c r="H341" s="5" t="str">
        <f t="shared" si="59"/>
        <v/>
      </c>
      <c r="I341" s="7" t="str">
        <f t="shared" si="50"/>
        <v/>
      </c>
      <c r="J341" s="8" t="str">
        <f t="shared" si="51"/>
        <v/>
      </c>
      <c r="K341" s="36" t="str">
        <f>IF(L341=0,"",IF(Ijour=0,MIN(DATE(YEAR(DebAmort),MONTH(DebAmort)+(H341-1)*Imois,Jour1),DATE(YEAR(DebAmort),MONTH(DebAmort)+1+(H341-1)*Imois,0)),DATE(YEAR(DebAmort),MONTH(DebAmort),Jour1+(H341-1)*Ijour)))</f>
        <v/>
      </c>
      <c r="L341" s="167">
        <f t="shared" si="53"/>
        <v>0</v>
      </c>
      <c r="M341" s="164">
        <f t="shared" si="54"/>
        <v>0</v>
      </c>
      <c r="N341" s="163">
        <f t="shared" si="55"/>
        <v>0</v>
      </c>
      <c r="O341" s="165">
        <f t="shared" si="56"/>
        <v>0</v>
      </c>
      <c r="P341" s="168">
        <f t="shared" si="57"/>
        <v>0</v>
      </c>
      <c r="Q341" s="1"/>
      <c r="R341" s="34">
        <f t="shared" si="58"/>
        <v>0.04</v>
      </c>
      <c r="S341" s="33">
        <f t="shared" si="52"/>
        <v>6664</v>
      </c>
    </row>
    <row r="342" spans="2:19" x14ac:dyDescent="0.25">
      <c r="B342" s="3"/>
      <c r="C342" s="175"/>
      <c r="D342" s="27"/>
      <c r="E342" s="26"/>
      <c r="F342" s="28"/>
      <c r="H342" s="5" t="str">
        <f t="shared" si="59"/>
        <v/>
      </c>
      <c r="I342" s="7" t="str">
        <f t="shared" si="50"/>
        <v/>
      </c>
      <c r="J342" s="8" t="str">
        <f t="shared" si="51"/>
        <v/>
      </c>
      <c r="K342" s="36" t="str">
        <f>IF(L342=0,"",IF(Ijour=0,MIN(DATE(YEAR(DebAmort),MONTH(DebAmort)+MoisD+(H342-1)*Imois,Jour2),DATE(YEAR(DebAmort),MONTH(DebAmort)+MoisD+1+(H342-1)*Imois,0)),DATE(YEAR(DebAmort),MONTH(DebAmort),Jour1+(H342-1)*Ijour)))</f>
        <v/>
      </c>
      <c r="L342" s="167">
        <f t="shared" si="53"/>
        <v>0</v>
      </c>
      <c r="M342" s="164">
        <f t="shared" si="54"/>
        <v>0</v>
      </c>
      <c r="N342" s="163">
        <f t="shared" si="55"/>
        <v>0</v>
      </c>
      <c r="O342" s="165">
        <f t="shared" si="56"/>
        <v>0</v>
      </c>
      <c r="P342" s="168">
        <f t="shared" si="57"/>
        <v>0</v>
      </c>
      <c r="Q342" s="1"/>
      <c r="R342" s="34">
        <f t="shared" si="58"/>
        <v>0.04</v>
      </c>
      <c r="S342" s="33">
        <f t="shared" si="52"/>
        <v>6664</v>
      </c>
    </row>
    <row r="343" spans="2:19" x14ac:dyDescent="0.25">
      <c r="B343" s="3"/>
      <c r="C343" s="175"/>
      <c r="D343" s="27"/>
      <c r="E343" s="26"/>
      <c r="F343" s="28"/>
      <c r="H343" s="5" t="str">
        <f t="shared" si="59"/>
        <v/>
      </c>
      <c r="I343" s="7" t="str">
        <f t="shared" si="50"/>
        <v/>
      </c>
      <c r="J343" s="8" t="str">
        <f t="shared" si="51"/>
        <v/>
      </c>
      <c r="K343" s="36" t="str">
        <f>IF(L343=0,"",IF(Ijour=0,MIN(DATE(YEAR(DebAmort),MONTH(DebAmort)+(H343-1)*Imois,Jour1),DATE(YEAR(DebAmort),MONTH(DebAmort)+1+(H343-1)*Imois,0)),DATE(YEAR(DebAmort),MONTH(DebAmort),Jour1+(H343-1)*Ijour)))</f>
        <v/>
      </c>
      <c r="L343" s="167">
        <f t="shared" si="53"/>
        <v>0</v>
      </c>
      <c r="M343" s="164">
        <f t="shared" si="54"/>
        <v>0</v>
      </c>
      <c r="N343" s="163">
        <f t="shared" si="55"/>
        <v>0</v>
      </c>
      <c r="O343" s="165">
        <f t="shared" si="56"/>
        <v>0</v>
      </c>
      <c r="P343" s="168">
        <f t="shared" si="57"/>
        <v>0</v>
      </c>
      <c r="Q343" s="1"/>
      <c r="R343" s="34">
        <f t="shared" si="58"/>
        <v>0.04</v>
      </c>
      <c r="S343" s="33">
        <f t="shared" si="52"/>
        <v>6664</v>
      </c>
    </row>
    <row r="344" spans="2:19" x14ac:dyDescent="0.25">
      <c r="B344" s="3"/>
      <c r="C344" s="175"/>
      <c r="D344" s="27"/>
      <c r="E344" s="26"/>
      <c r="F344" s="28"/>
      <c r="H344" s="5" t="str">
        <f t="shared" si="59"/>
        <v/>
      </c>
      <c r="I344" s="7" t="str">
        <f t="shared" si="50"/>
        <v/>
      </c>
      <c r="J344" s="8" t="str">
        <f t="shared" si="51"/>
        <v/>
      </c>
      <c r="K344" s="36" t="str">
        <f>IF(L344=0,"",IF(Ijour=0,MIN(DATE(YEAR(DebAmort),MONTH(DebAmort)+MoisD+(H344-1)*Imois,Jour2),DATE(YEAR(DebAmort),MONTH(DebAmort)+MoisD+1+(H344-1)*Imois,0)),DATE(YEAR(DebAmort),MONTH(DebAmort),Jour1+(H344-1)*Ijour)))</f>
        <v/>
      </c>
      <c r="L344" s="167">
        <f t="shared" si="53"/>
        <v>0</v>
      </c>
      <c r="M344" s="164">
        <f t="shared" si="54"/>
        <v>0</v>
      </c>
      <c r="N344" s="163">
        <f t="shared" si="55"/>
        <v>0</v>
      </c>
      <c r="O344" s="165">
        <f t="shared" si="56"/>
        <v>0</v>
      </c>
      <c r="P344" s="168">
        <f t="shared" si="57"/>
        <v>0</v>
      </c>
      <c r="Q344" s="1"/>
      <c r="R344" s="34">
        <f t="shared" si="58"/>
        <v>0.04</v>
      </c>
      <c r="S344" s="33">
        <f t="shared" si="52"/>
        <v>6664</v>
      </c>
    </row>
    <row r="345" spans="2:19" x14ac:dyDescent="0.25">
      <c r="B345" s="3"/>
      <c r="C345" s="175"/>
      <c r="D345" s="27"/>
      <c r="E345" s="26"/>
      <c r="F345" s="28"/>
      <c r="H345" s="5" t="str">
        <f t="shared" si="59"/>
        <v/>
      </c>
      <c r="I345" s="7" t="str">
        <f t="shared" si="50"/>
        <v/>
      </c>
      <c r="J345" s="8" t="str">
        <f t="shared" si="51"/>
        <v/>
      </c>
      <c r="K345" s="36" t="str">
        <f>IF(L345=0,"",IF(Ijour=0,MIN(DATE(YEAR(DebAmort),MONTH(DebAmort)+(H345-1)*Imois,Jour1),DATE(YEAR(DebAmort),MONTH(DebAmort)+1+(H345-1)*Imois,0)),DATE(YEAR(DebAmort),MONTH(DebAmort),Jour1+(H345-1)*Ijour)))</f>
        <v/>
      </c>
      <c r="L345" s="167">
        <f t="shared" si="53"/>
        <v>0</v>
      </c>
      <c r="M345" s="164">
        <f t="shared" si="54"/>
        <v>0</v>
      </c>
      <c r="N345" s="163">
        <f t="shared" si="55"/>
        <v>0</v>
      </c>
      <c r="O345" s="165">
        <f t="shared" si="56"/>
        <v>0</v>
      </c>
      <c r="P345" s="168">
        <f t="shared" si="57"/>
        <v>0</v>
      </c>
      <c r="Q345" s="1"/>
      <c r="R345" s="34">
        <f t="shared" si="58"/>
        <v>0.04</v>
      </c>
      <c r="S345" s="33">
        <f t="shared" si="52"/>
        <v>6664</v>
      </c>
    </row>
    <row r="346" spans="2:19" x14ac:dyDescent="0.25">
      <c r="B346" s="3"/>
      <c r="C346" s="175"/>
      <c r="D346" s="27"/>
      <c r="E346" s="26"/>
      <c r="F346" s="28"/>
      <c r="H346" s="5" t="str">
        <f t="shared" si="59"/>
        <v/>
      </c>
      <c r="I346" s="7" t="str">
        <f t="shared" si="50"/>
        <v/>
      </c>
      <c r="J346" s="8" t="str">
        <f t="shared" si="51"/>
        <v/>
      </c>
      <c r="K346" s="36" t="str">
        <f>IF(L346=0,"",IF(Ijour=0,MIN(DATE(YEAR(DebAmort),MONTH(DebAmort)+MoisD+(H346-1)*Imois,Jour2),DATE(YEAR(DebAmort),MONTH(DebAmort)+MoisD+1+(H346-1)*Imois,0)),DATE(YEAR(DebAmort),MONTH(DebAmort),Jour1+(H346-1)*Ijour)))</f>
        <v/>
      </c>
      <c r="L346" s="167">
        <f t="shared" si="53"/>
        <v>0</v>
      </c>
      <c r="M346" s="164">
        <f t="shared" si="54"/>
        <v>0</v>
      </c>
      <c r="N346" s="163">
        <f t="shared" si="55"/>
        <v>0</v>
      </c>
      <c r="O346" s="165">
        <f t="shared" si="56"/>
        <v>0</v>
      </c>
      <c r="P346" s="168">
        <f t="shared" si="57"/>
        <v>0</v>
      </c>
      <c r="Q346" s="1"/>
      <c r="R346" s="34">
        <f t="shared" si="58"/>
        <v>0.04</v>
      </c>
      <c r="S346" s="33">
        <f t="shared" si="52"/>
        <v>6664</v>
      </c>
    </row>
    <row r="347" spans="2:19" x14ac:dyDescent="0.25">
      <c r="B347" s="3"/>
      <c r="C347" s="175"/>
      <c r="D347" s="27"/>
      <c r="E347" s="26"/>
      <c r="F347" s="28"/>
      <c r="H347" s="5" t="str">
        <f t="shared" si="59"/>
        <v/>
      </c>
      <c r="I347" s="7" t="str">
        <f t="shared" si="50"/>
        <v/>
      </c>
      <c r="J347" s="8" t="str">
        <f t="shared" si="51"/>
        <v/>
      </c>
      <c r="K347" s="36" t="str">
        <f>IF(L347=0,"",IF(Ijour=0,MIN(DATE(YEAR(DebAmort),MONTH(DebAmort)+(H347-1)*Imois,Jour1),DATE(YEAR(DebAmort),MONTH(DebAmort)+1+(H347-1)*Imois,0)),DATE(YEAR(DebAmort),MONTH(DebAmort),Jour1+(H347-1)*Ijour)))</f>
        <v/>
      </c>
      <c r="L347" s="167">
        <f t="shared" si="53"/>
        <v>0</v>
      </c>
      <c r="M347" s="164">
        <f t="shared" si="54"/>
        <v>0</v>
      </c>
      <c r="N347" s="163">
        <f t="shared" si="55"/>
        <v>0</v>
      </c>
      <c r="O347" s="165">
        <f t="shared" si="56"/>
        <v>0</v>
      </c>
      <c r="P347" s="168">
        <f t="shared" si="57"/>
        <v>0</v>
      </c>
      <c r="Q347" s="1"/>
      <c r="R347" s="34">
        <f t="shared" si="58"/>
        <v>0.04</v>
      </c>
      <c r="S347" s="33">
        <f t="shared" si="52"/>
        <v>6664</v>
      </c>
    </row>
    <row r="348" spans="2:19" x14ac:dyDescent="0.25">
      <c r="B348" s="3"/>
      <c r="C348" s="175"/>
      <c r="D348" s="27"/>
      <c r="E348" s="26"/>
      <c r="F348" s="28"/>
      <c r="H348" s="5" t="str">
        <f t="shared" si="59"/>
        <v/>
      </c>
      <c r="I348" s="7" t="str">
        <f t="shared" si="50"/>
        <v/>
      </c>
      <c r="J348" s="8" t="str">
        <f t="shared" si="51"/>
        <v/>
      </c>
      <c r="K348" s="36" t="str">
        <f>IF(L348=0,"",IF(Ijour=0,MIN(DATE(YEAR(DebAmort),MONTH(DebAmort)+MoisD+(H348-1)*Imois,Jour2),DATE(YEAR(DebAmort),MONTH(DebAmort)+MoisD+1+(H348-1)*Imois,0)),DATE(YEAR(DebAmort),MONTH(DebAmort),Jour1+(H348-1)*Ijour)))</f>
        <v/>
      </c>
      <c r="L348" s="167">
        <f t="shared" si="53"/>
        <v>0</v>
      </c>
      <c r="M348" s="164">
        <f t="shared" si="54"/>
        <v>0</v>
      </c>
      <c r="N348" s="163">
        <f t="shared" si="55"/>
        <v>0</v>
      </c>
      <c r="O348" s="165">
        <f t="shared" si="56"/>
        <v>0</v>
      </c>
      <c r="P348" s="168">
        <f t="shared" si="57"/>
        <v>0</v>
      </c>
      <c r="Q348" s="1"/>
      <c r="R348" s="34">
        <f t="shared" si="58"/>
        <v>0.04</v>
      </c>
      <c r="S348" s="33">
        <f t="shared" si="52"/>
        <v>6664</v>
      </c>
    </row>
    <row r="349" spans="2:19" x14ac:dyDescent="0.25">
      <c r="B349" s="3"/>
      <c r="C349" s="175"/>
      <c r="D349" s="27"/>
      <c r="E349" s="26"/>
      <c r="F349" s="28"/>
      <c r="H349" s="5" t="str">
        <f t="shared" si="59"/>
        <v/>
      </c>
      <c r="I349" s="7" t="str">
        <f t="shared" si="50"/>
        <v/>
      </c>
      <c r="J349" s="8" t="str">
        <f t="shared" si="51"/>
        <v/>
      </c>
      <c r="K349" s="36" t="str">
        <f>IF(L349=0,"",IF(Ijour=0,MIN(DATE(YEAR(DebAmort),MONTH(DebAmort)+(H349-1)*Imois,Jour1),DATE(YEAR(DebAmort),MONTH(DebAmort)+1+(H349-1)*Imois,0)),DATE(YEAR(DebAmort),MONTH(DebAmort),Jour1+(H349-1)*Ijour)))</f>
        <v/>
      </c>
      <c r="L349" s="167">
        <f t="shared" si="53"/>
        <v>0</v>
      </c>
      <c r="M349" s="164">
        <f t="shared" si="54"/>
        <v>0</v>
      </c>
      <c r="N349" s="163">
        <f t="shared" si="55"/>
        <v>0</v>
      </c>
      <c r="O349" s="165">
        <f t="shared" si="56"/>
        <v>0</v>
      </c>
      <c r="P349" s="168">
        <f t="shared" si="57"/>
        <v>0</v>
      </c>
      <c r="Q349" s="1"/>
      <c r="R349" s="34">
        <f t="shared" si="58"/>
        <v>0.04</v>
      </c>
      <c r="S349" s="33">
        <f t="shared" si="52"/>
        <v>6664</v>
      </c>
    </row>
    <row r="350" spans="2:19" x14ac:dyDescent="0.25">
      <c r="B350" s="3"/>
      <c r="C350" s="175"/>
      <c r="D350" s="27"/>
      <c r="E350" s="26"/>
      <c r="F350" s="28"/>
      <c r="H350" s="5" t="str">
        <f t="shared" si="59"/>
        <v/>
      </c>
      <c r="I350" s="7" t="str">
        <f t="shared" si="50"/>
        <v/>
      </c>
      <c r="J350" s="8" t="str">
        <f t="shared" si="51"/>
        <v/>
      </c>
      <c r="K350" s="36" t="str">
        <f>IF(L350=0,"",IF(Ijour=0,MIN(DATE(YEAR(DebAmort),MONTH(DebAmort)+MoisD+(H350-1)*Imois,Jour2),DATE(YEAR(DebAmort),MONTH(DebAmort)+MoisD+1+(H350-1)*Imois,0)),DATE(YEAR(DebAmort),MONTH(DebAmort),Jour1+(H350-1)*Ijour)))</f>
        <v/>
      </c>
      <c r="L350" s="167">
        <f t="shared" si="53"/>
        <v>0</v>
      </c>
      <c r="M350" s="164">
        <f t="shared" si="54"/>
        <v>0</v>
      </c>
      <c r="N350" s="163">
        <f t="shared" si="55"/>
        <v>0</v>
      </c>
      <c r="O350" s="165">
        <f t="shared" si="56"/>
        <v>0</v>
      </c>
      <c r="P350" s="168">
        <f t="shared" si="57"/>
        <v>0</v>
      </c>
      <c r="Q350" s="1"/>
      <c r="R350" s="34">
        <f t="shared" si="58"/>
        <v>0.04</v>
      </c>
      <c r="S350" s="33">
        <f t="shared" si="52"/>
        <v>6664</v>
      </c>
    </row>
    <row r="351" spans="2:19" x14ac:dyDescent="0.25">
      <c r="B351" s="3"/>
      <c r="C351" s="175"/>
      <c r="D351" s="27"/>
      <c r="E351" s="26"/>
      <c r="F351" s="28"/>
      <c r="H351" s="5" t="str">
        <f t="shared" si="59"/>
        <v/>
      </c>
      <c r="I351" s="7" t="str">
        <f t="shared" si="50"/>
        <v/>
      </c>
      <c r="J351" s="8" t="str">
        <f t="shared" si="51"/>
        <v/>
      </c>
      <c r="K351" s="36" t="str">
        <f>IF(L351=0,"",IF(Ijour=0,MIN(DATE(YEAR(DebAmort),MONTH(DebAmort)+(H351-1)*Imois,Jour1),DATE(YEAR(DebAmort),MONTH(DebAmort)+1+(H351-1)*Imois,0)),DATE(YEAR(DebAmort),MONTH(DebAmort),Jour1+(H351-1)*Ijour)))</f>
        <v/>
      </c>
      <c r="L351" s="167">
        <f t="shared" si="53"/>
        <v>0</v>
      </c>
      <c r="M351" s="164">
        <f t="shared" si="54"/>
        <v>0</v>
      </c>
      <c r="N351" s="163">
        <f t="shared" si="55"/>
        <v>0</v>
      </c>
      <c r="O351" s="165">
        <f t="shared" si="56"/>
        <v>0</v>
      </c>
      <c r="P351" s="168">
        <f t="shared" si="57"/>
        <v>0</v>
      </c>
      <c r="Q351" s="1"/>
      <c r="R351" s="34">
        <f t="shared" si="58"/>
        <v>0.04</v>
      </c>
      <c r="S351" s="33">
        <f t="shared" si="52"/>
        <v>6664</v>
      </c>
    </row>
    <row r="352" spans="2:19" x14ac:dyDescent="0.25">
      <c r="B352" s="3"/>
      <c r="C352" s="175"/>
      <c r="D352" s="27"/>
      <c r="E352" s="26"/>
      <c r="F352" s="28"/>
      <c r="H352" s="5" t="str">
        <f t="shared" si="59"/>
        <v/>
      </c>
      <c r="I352" s="7" t="str">
        <f t="shared" si="50"/>
        <v/>
      </c>
      <c r="J352" s="8" t="str">
        <f t="shared" si="51"/>
        <v/>
      </c>
      <c r="K352" s="36" t="str">
        <f>IF(L352=0,"",IF(Ijour=0,MIN(DATE(YEAR(DebAmort),MONTH(DebAmort)+MoisD+(H352-1)*Imois,Jour2),DATE(YEAR(DebAmort),MONTH(DebAmort)+MoisD+1+(H352-1)*Imois,0)),DATE(YEAR(DebAmort),MONTH(DebAmort),Jour1+(H352-1)*Ijour)))</f>
        <v/>
      </c>
      <c r="L352" s="167">
        <f t="shared" si="53"/>
        <v>0</v>
      </c>
      <c r="M352" s="164">
        <f t="shared" si="54"/>
        <v>0</v>
      </c>
      <c r="N352" s="163">
        <f t="shared" si="55"/>
        <v>0</v>
      </c>
      <c r="O352" s="165">
        <f t="shared" si="56"/>
        <v>0</v>
      </c>
      <c r="P352" s="168">
        <f t="shared" si="57"/>
        <v>0</v>
      </c>
      <c r="Q352" s="1"/>
      <c r="R352" s="34">
        <f t="shared" si="58"/>
        <v>0.04</v>
      </c>
      <c r="S352" s="33">
        <f t="shared" si="52"/>
        <v>6664</v>
      </c>
    </row>
    <row r="353" spans="2:19" x14ac:dyDescent="0.25">
      <c r="B353" s="3"/>
      <c r="C353" s="175"/>
      <c r="D353" s="27"/>
      <c r="E353" s="26"/>
      <c r="F353" s="28"/>
      <c r="H353" s="5" t="str">
        <f t="shared" si="59"/>
        <v/>
      </c>
      <c r="I353" s="7" t="str">
        <f t="shared" si="50"/>
        <v/>
      </c>
      <c r="J353" s="8" t="str">
        <f t="shared" si="51"/>
        <v/>
      </c>
      <c r="K353" s="36" t="str">
        <f>IF(L353=0,"",IF(Ijour=0,MIN(DATE(YEAR(DebAmort),MONTH(DebAmort)+(H353-1)*Imois,Jour1),DATE(YEAR(DebAmort),MONTH(DebAmort)+1+(H353-1)*Imois,0)),DATE(YEAR(DebAmort),MONTH(DebAmort),Jour1+(H353-1)*Ijour)))</f>
        <v/>
      </c>
      <c r="L353" s="167">
        <f t="shared" si="53"/>
        <v>0</v>
      </c>
      <c r="M353" s="164">
        <f t="shared" si="54"/>
        <v>0</v>
      </c>
      <c r="N353" s="163">
        <f t="shared" si="55"/>
        <v>0</v>
      </c>
      <c r="O353" s="165">
        <f t="shared" si="56"/>
        <v>0</v>
      </c>
      <c r="P353" s="168">
        <f t="shared" si="57"/>
        <v>0</v>
      </c>
      <c r="Q353" s="1"/>
      <c r="R353" s="34">
        <f t="shared" si="58"/>
        <v>0.04</v>
      </c>
      <c r="S353" s="33">
        <f t="shared" si="52"/>
        <v>6664</v>
      </c>
    </row>
    <row r="354" spans="2:19" x14ac:dyDescent="0.25">
      <c r="B354" s="3"/>
      <c r="C354" s="175"/>
      <c r="D354" s="27"/>
      <c r="E354" s="26"/>
      <c r="F354" s="28"/>
      <c r="H354" s="5" t="str">
        <f t="shared" si="59"/>
        <v/>
      </c>
      <c r="I354" s="7" t="str">
        <f t="shared" si="50"/>
        <v/>
      </c>
      <c r="J354" s="8" t="str">
        <f t="shared" si="51"/>
        <v/>
      </c>
      <c r="K354" s="36" t="str">
        <f>IF(L354=0,"",IF(Ijour=0,MIN(DATE(YEAR(DebAmort),MONTH(DebAmort)+MoisD+(H354-1)*Imois,Jour2),DATE(YEAR(DebAmort),MONTH(DebAmort)+MoisD+1+(H354-1)*Imois,0)),DATE(YEAR(DebAmort),MONTH(DebAmort),Jour1+(H354-1)*Ijour)))</f>
        <v/>
      </c>
      <c r="L354" s="167">
        <f t="shared" si="53"/>
        <v>0</v>
      </c>
      <c r="M354" s="164">
        <f t="shared" si="54"/>
        <v>0</v>
      </c>
      <c r="N354" s="163">
        <f t="shared" si="55"/>
        <v>0</v>
      </c>
      <c r="O354" s="165">
        <f t="shared" si="56"/>
        <v>0</v>
      </c>
      <c r="P354" s="168">
        <f t="shared" si="57"/>
        <v>0</v>
      </c>
      <c r="Q354" s="1"/>
      <c r="R354" s="34">
        <f t="shared" si="58"/>
        <v>0.04</v>
      </c>
      <c r="S354" s="33">
        <f t="shared" si="52"/>
        <v>6664</v>
      </c>
    </row>
    <row r="355" spans="2:19" x14ac:dyDescent="0.25">
      <c r="B355" s="3"/>
      <c r="C355" s="175"/>
      <c r="D355" s="27"/>
      <c r="E355" s="26"/>
      <c r="F355" s="28"/>
      <c r="H355" s="5" t="str">
        <f t="shared" si="59"/>
        <v/>
      </c>
      <c r="I355" s="7" t="str">
        <f t="shared" si="50"/>
        <v/>
      </c>
      <c r="J355" s="8" t="str">
        <f t="shared" si="51"/>
        <v/>
      </c>
      <c r="K355" s="36" t="str">
        <f>IF(L355=0,"",IF(Ijour=0,MIN(DATE(YEAR(DebAmort),MONTH(DebAmort)+(H355-1)*Imois,Jour1),DATE(YEAR(DebAmort),MONTH(DebAmort)+1+(H355-1)*Imois,0)),DATE(YEAR(DebAmort),MONTH(DebAmort),Jour1+(H355-1)*Ijour)))</f>
        <v/>
      </c>
      <c r="L355" s="167">
        <f t="shared" si="53"/>
        <v>0</v>
      </c>
      <c r="M355" s="164">
        <f t="shared" si="54"/>
        <v>0</v>
      </c>
      <c r="N355" s="163">
        <f t="shared" si="55"/>
        <v>0</v>
      </c>
      <c r="O355" s="165">
        <f t="shared" si="56"/>
        <v>0</v>
      </c>
      <c r="P355" s="168">
        <f t="shared" si="57"/>
        <v>0</v>
      </c>
      <c r="Q355" s="1"/>
      <c r="R355" s="34">
        <f t="shared" si="58"/>
        <v>0.04</v>
      </c>
      <c r="S355" s="33">
        <f t="shared" si="52"/>
        <v>6664</v>
      </c>
    </row>
    <row r="356" spans="2:19" x14ac:dyDescent="0.25">
      <c r="B356" s="3"/>
      <c r="C356" s="175"/>
      <c r="D356" s="27"/>
      <c r="E356" s="26"/>
      <c r="F356" s="28"/>
      <c r="H356" s="5" t="str">
        <f t="shared" si="59"/>
        <v/>
      </c>
      <c r="I356" s="7" t="str">
        <f t="shared" si="50"/>
        <v/>
      </c>
      <c r="J356" s="8" t="str">
        <f t="shared" si="51"/>
        <v/>
      </c>
      <c r="K356" s="36" t="str">
        <f>IF(L356=0,"",IF(Ijour=0,MIN(DATE(YEAR(DebAmort),MONTH(DebAmort)+MoisD+(H356-1)*Imois,Jour2),DATE(YEAR(DebAmort),MONTH(DebAmort)+MoisD+1+(H356-1)*Imois,0)),DATE(YEAR(DebAmort),MONTH(DebAmort),Jour1+(H356-1)*Ijour)))</f>
        <v/>
      </c>
      <c r="L356" s="167">
        <f t="shared" si="53"/>
        <v>0</v>
      </c>
      <c r="M356" s="164">
        <f t="shared" si="54"/>
        <v>0</v>
      </c>
      <c r="N356" s="163">
        <f t="shared" si="55"/>
        <v>0</v>
      </c>
      <c r="O356" s="165">
        <f t="shared" si="56"/>
        <v>0</v>
      </c>
      <c r="P356" s="168">
        <f t="shared" si="57"/>
        <v>0</v>
      </c>
      <c r="Q356" s="1"/>
      <c r="R356" s="34">
        <f t="shared" si="58"/>
        <v>0.04</v>
      </c>
      <c r="S356" s="33">
        <f t="shared" si="52"/>
        <v>6664</v>
      </c>
    </row>
    <row r="357" spans="2:19" x14ac:dyDescent="0.25">
      <c r="B357" s="3"/>
      <c r="C357" s="175"/>
      <c r="D357" s="27"/>
      <c r="E357" s="26"/>
      <c r="F357" s="28"/>
      <c r="H357" s="5" t="str">
        <f t="shared" si="59"/>
        <v/>
      </c>
      <c r="I357" s="7" t="str">
        <f t="shared" si="50"/>
        <v/>
      </c>
      <c r="J357" s="8" t="str">
        <f t="shared" si="51"/>
        <v/>
      </c>
      <c r="K357" s="36" t="str">
        <f>IF(L357=0,"",IF(Ijour=0,MIN(DATE(YEAR(DebAmort),MONTH(DebAmort)+(H357-1)*Imois,Jour1),DATE(YEAR(DebAmort),MONTH(DebAmort)+1+(H357-1)*Imois,0)),DATE(YEAR(DebAmort),MONTH(DebAmort),Jour1+(H357-1)*Ijour)))</f>
        <v/>
      </c>
      <c r="L357" s="167">
        <f t="shared" si="53"/>
        <v>0</v>
      </c>
      <c r="M357" s="164">
        <f t="shared" si="54"/>
        <v>0</v>
      </c>
      <c r="N357" s="163">
        <f t="shared" si="55"/>
        <v>0</v>
      </c>
      <c r="O357" s="165">
        <f t="shared" si="56"/>
        <v>0</v>
      </c>
      <c r="P357" s="168">
        <f t="shared" si="57"/>
        <v>0</v>
      </c>
      <c r="Q357" s="1"/>
      <c r="R357" s="34">
        <f t="shared" si="58"/>
        <v>0.04</v>
      </c>
      <c r="S357" s="33">
        <f t="shared" si="52"/>
        <v>6664</v>
      </c>
    </row>
    <row r="358" spans="2:19" x14ac:dyDescent="0.25">
      <c r="B358" s="3"/>
      <c r="C358" s="175"/>
      <c r="D358" s="27"/>
      <c r="E358" s="26"/>
      <c r="F358" s="28"/>
      <c r="H358" s="5" t="str">
        <f t="shared" si="59"/>
        <v/>
      </c>
      <c r="I358" s="7" t="str">
        <f t="shared" si="50"/>
        <v/>
      </c>
      <c r="J358" s="8" t="str">
        <f t="shared" si="51"/>
        <v/>
      </c>
      <c r="K358" s="36" t="str">
        <f>IF(L358=0,"",IF(Ijour=0,MIN(DATE(YEAR(DebAmort),MONTH(DebAmort)+MoisD+(H358-1)*Imois,Jour2),DATE(YEAR(DebAmort),MONTH(DebAmort)+MoisD+1+(H358-1)*Imois,0)),DATE(YEAR(DebAmort),MONTH(DebAmort),Jour1+(H358-1)*Ijour)))</f>
        <v/>
      </c>
      <c r="L358" s="167">
        <f t="shared" si="53"/>
        <v>0</v>
      </c>
      <c r="M358" s="164">
        <f t="shared" si="54"/>
        <v>0</v>
      </c>
      <c r="N358" s="163">
        <f t="shared" si="55"/>
        <v>0</v>
      </c>
      <c r="O358" s="165">
        <f t="shared" si="56"/>
        <v>0</v>
      </c>
      <c r="P358" s="168">
        <f t="shared" si="57"/>
        <v>0</v>
      </c>
      <c r="Q358" s="1"/>
      <c r="R358" s="34">
        <f t="shared" si="58"/>
        <v>0.04</v>
      </c>
      <c r="S358" s="33">
        <f t="shared" si="52"/>
        <v>6664</v>
      </c>
    </row>
    <row r="359" spans="2:19" x14ac:dyDescent="0.25">
      <c r="B359" s="3"/>
      <c r="C359" s="175"/>
      <c r="D359" s="27"/>
      <c r="E359" s="26"/>
      <c r="F359" s="28"/>
      <c r="H359" s="5" t="str">
        <f t="shared" si="59"/>
        <v/>
      </c>
      <c r="I359" s="7" t="str">
        <f t="shared" si="50"/>
        <v/>
      </c>
      <c r="J359" s="8" t="str">
        <f t="shared" si="51"/>
        <v/>
      </c>
      <c r="K359" s="36" t="str">
        <f>IF(L359=0,"",IF(Ijour=0,MIN(DATE(YEAR(DebAmort),MONTH(DebAmort)+(H359-1)*Imois,Jour1),DATE(YEAR(DebAmort),MONTH(DebAmort)+1+(H359-1)*Imois,0)),DATE(YEAR(DebAmort),MONTH(DebAmort),Jour1+(H359-1)*Ijour)))</f>
        <v/>
      </c>
      <c r="L359" s="167">
        <f t="shared" si="53"/>
        <v>0</v>
      </c>
      <c r="M359" s="164">
        <f t="shared" si="54"/>
        <v>0</v>
      </c>
      <c r="N359" s="163">
        <f t="shared" si="55"/>
        <v>0</v>
      </c>
      <c r="O359" s="165">
        <f t="shared" si="56"/>
        <v>0</v>
      </c>
      <c r="P359" s="168">
        <f t="shared" si="57"/>
        <v>0</v>
      </c>
      <c r="Q359" s="1"/>
      <c r="R359" s="34">
        <f t="shared" si="58"/>
        <v>0.04</v>
      </c>
      <c r="S359" s="33">
        <f t="shared" si="52"/>
        <v>6664</v>
      </c>
    </row>
    <row r="360" spans="2:19" x14ac:dyDescent="0.25">
      <c r="B360" s="3"/>
      <c r="C360" s="175"/>
      <c r="D360" s="27"/>
      <c r="E360" s="26"/>
      <c r="F360" s="28"/>
      <c r="H360" s="5" t="str">
        <f t="shared" si="59"/>
        <v/>
      </c>
      <c r="I360" s="7" t="str">
        <f t="shared" si="50"/>
        <v/>
      </c>
      <c r="J360" s="8" t="str">
        <f t="shared" si="51"/>
        <v/>
      </c>
      <c r="K360" s="36" t="str">
        <f>IF(L360=0,"",IF(Ijour=0,MIN(DATE(YEAR(DebAmort),MONTH(DebAmort)+MoisD+(H360-1)*Imois,Jour2),DATE(YEAR(DebAmort),MONTH(DebAmort)+MoisD+1+(H360-1)*Imois,0)),DATE(YEAR(DebAmort),MONTH(DebAmort),Jour1+(H360-1)*Ijour)))</f>
        <v/>
      </c>
      <c r="L360" s="167">
        <f t="shared" si="53"/>
        <v>0</v>
      </c>
      <c r="M360" s="164">
        <f t="shared" si="54"/>
        <v>0</v>
      </c>
      <c r="N360" s="163">
        <f t="shared" si="55"/>
        <v>0</v>
      </c>
      <c r="O360" s="165">
        <f t="shared" si="56"/>
        <v>0</v>
      </c>
      <c r="P360" s="168">
        <f t="shared" si="57"/>
        <v>0</v>
      </c>
      <c r="Q360" s="1"/>
      <c r="R360" s="34">
        <f t="shared" si="58"/>
        <v>0.04</v>
      </c>
      <c r="S360" s="33">
        <f t="shared" si="52"/>
        <v>6664</v>
      </c>
    </row>
    <row r="361" spans="2:19" x14ac:dyDescent="0.25">
      <c r="B361" s="3"/>
      <c r="C361" s="175"/>
      <c r="D361" s="27"/>
      <c r="E361" s="26"/>
      <c r="F361" s="28"/>
      <c r="H361" s="5" t="str">
        <f t="shared" si="59"/>
        <v/>
      </c>
      <c r="I361" s="7" t="str">
        <f t="shared" si="50"/>
        <v/>
      </c>
      <c r="J361" s="8" t="str">
        <f t="shared" si="51"/>
        <v/>
      </c>
      <c r="K361" s="36" t="str">
        <f>IF(L361=0,"",IF(Ijour=0,MIN(DATE(YEAR(DebAmort),MONTH(DebAmort)+(H361-1)*Imois,Jour1),DATE(YEAR(DebAmort),MONTH(DebAmort)+1+(H361-1)*Imois,0)),DATE(YEAR(DebAmort),MONTH(DebAmort),Jour1+(H361-1)*Ijour)))</f>
        <v/>
      </c>
      <c r="L361" s="167">
        <f t="shared" si="53"/>
        <v>0</v>
      </c>
      <c r="M361" s="164">
        <f t="shared" si="54"/>
        <v>0</v>
      </c>
      <c r="N361" s="163">
        <f t="shared" si="55"/>
        <v>0</v>
      </c>
      <c r="O361" s="165">
        <f t="shared" si="56"/>
        <v>0</v>
      </c>
      <c r="P361" s="168">
        <f t="shared" si="57"/>
        <v>0</v>
      </c>
      <c r="Q361" s="1"/>
      <c r="R361" s="34">
        <f t="shared" si="58"/>
        <v>0.04</v>
      </c>
      <c r="S361" s="33">
        <f t="shared" si="52"/>
        <v>6664</v>
      </c>
    </row>
    <row r="362" spans="2:19" x14ac:dyDescent="0.25">
      <c r="B362" s="3"/>
      <c r="C362" s="175"/>
      <c r="D362" s="27"/>
      <c r="E362" s="26"/>
      <c r="F362" s="28"/>
      <c r="H362" s="5" t="str">
        <f t="shared" si="59"/>
        <v/>
      </c>
      <c r="I362" s="7" t="str">
        <f t="shared" si="50"/>
        <v/>
      </c>
      <c r="J362" s="8" t="str">
        <f t="shared" si="51"/>
        <v/>
      </c>
      <c r="K362" s="36" t="str">
        <f>IF(L362=0,"",IF(Ijour=0,MIN(DATE(YEAR(DebAmort),MONTH(DebAmort)+MoisD+(H362-1)*Imois,Jour2),DATE(YEAR(DebAmort),MONTH(DebAmort)+MoisD+1+(H362-1)*Imois,0)),DATE(YEAR(DebAmort),MONTH(DebAmort),Jour1+(H362-1)*Ijour)))</f>
        <v/>
      </c>
      <c r="L362" s="167">
        <f t="shared" si="53"/>
        <v>0</v>
      </c>
      <c r="M362" s="164">
        <f t="shared" si="54"/>
        <v>0</v>
      </c>
      <c r="N362" s="163">
        <f t="shared" si="55"/>
        <v>0</v>
      </c>
      <c r="O362" s="165">
        <f t="shared" si="56"/>
        <v>0</v>
      </c>
      <c r="P362" s="168">
        <f t="shared" si="57"/>
        <v>0</v>
      </c>
      <c r="Q362" s="1"/>
      <c r="R362" s="34">
        <f t="shared" si="58"/>
        <v>0.04</v>
      </c>
      <c r="S362" s="33">
        <f t="shared" si="52"/>
        <v>6664</v>
      </c>
    </row>
    <row r="363" spans="2:19" x14ac:dyDescent="0.25">
      <c r="B363" s="3"/>
      <c r="C363" s="175"/>
      <c r="D363" s="27"/>
      <c r="E363" s="26"/>
      <c r="F363" s="28"/>
      <c r="H363" s="5" t="str">
        <f t="shared" si="59"/>
        <v/>
      </c>
      <c r="I363" s="7" t="str">
        <f t="shared" si="50"/>
        <v/>
      </c>
      <c r="J363" s="8" t="str">
        <f t="shared" si="51"/>
        <v/>
      </c>
      <c r="K363" s="36" t="str">
        <f>IF(L363=0,"",IF(Ijour=0,MIN(DATE(YEAR(DebAmort),MONTH(DebAmort)+(H363-1)*Imois,Jour1),DATE(YEAR(DebAmort),MONTH(DebAmort)+1+(H363-1)*Imois,0)),DATE(YEAR(DebAmort),MONTH(DebAmort),Jour1+(H363-1)*Ijour)))</f>
        <v/>
      </c>
      <c r="L363" s="167">
        <f t="shared" si="53"/>
        <v>0</v>
      </c>
      <c r="M363" s="164">
        <f t="shared" si="54"/>
        <v>0</v>
      </c>
      <c r="N363" s="163">
        <f t="shared" si="55"/>
        <v>0</v>
      </c>
      <c r="O363" s="165">
        <f t="shared" si="56"/>
        <v>0</v>
      </c>
      <c r="P363" s="168">
        <f t="shared" si="57"/>
        <v>0</v>
      </c>
      <c r="Q363" s="1"/>
      <c r="R363" s="34">
        <f t="shared" si="58"/>
        <v>0.04</v>
      </c>
      <c r="S363" s="33">
        <f t="shared" si="52"/>
        <v>6664</v>
      </c>
    </row>
    <row r="364" spans="2:19" x14ac:dyDescent="0.25">
      <c r="B364" s="3"/>
      <c r="C364" s="175"/>
      <c r="D364" s="27"/>
      <c r="E364" s="26"/>
      <c r="F364" s="28"/>
      <c r="H364" s="5" t="str">
        <f t="shared" si="59"/>
        <v/>
      </c>
      <c r="I364" s="7" t="str">
        <f t="shared" si="50"/>
        <v/>
      </c>
      <c r="J364" s="8" t="str">
        <f t="shared" si="51"/>
        <v/>
      </c>
      <c r="K364" s="36" t="str">
        <f>IF(L364=0,"",IF(Ijour=0,MIN(DATE(YEAR(DebAmort),MONTH(DebAmort)+MoisD+(H364-1)*Imois,Jour2),DATE(YEAR(DebAmort),MONTH(DebAmort)+MoisD+1+(H364-1)*Imois,0)),DATE(YEAR(DebAmort),MONTH(DebAmort),Jour1+(H364-1)*Ijour)))</f>
        <v/>
      </c>
      <c r="L364" s="167">
        <f t="shared" si="53"/>
        <v>0</v>
      </c>
      <c r="M364" s="164">
        <f t="shared" si="54"/>
        <v>0</v>
      </c>
      <c r="N364" s="163">
        <f t="shared" si="55"/>
        <v>0</v>
      </c>
      <c r="O364" s="165">
        <f t="shared" si="56"/>
        <v>0</v>
      </c>
      <c r="P364" s="168">
        <f t="shared" si="57"/>
        <v>0</v>
      </c>
      <c r="Q364" s="1"/>
      <c r="R364" s="34">
        <f t="shared" si="58"/>
        <v>0.04</v>
      </c>
      <c r="S364" s="33">
        <f t="shared" si="52"/>
        <v>6664</v>
      </c>
    </row>
    <row r="365" spans="2:19" x14ac:dyDescent="0.25">
      <c r="B365" s="3"/>
      <c r="C365" s="175"/>
      <c r="D365" s="27"/>
      <c r="E365" s="26"/>
      <c r="F365" s="28"/>
      <c r="H365" s="5" t="str">
        <f t="shared" si="59"/>
        <v/>
      </c>
      <c r="I365" s="7" t="str">
        <f t="shared" si="50"/>
        <v/>
      </c>
      <c r="J365" s="8" t="str">
        <f t="shared" si="51"/>
        <v/>
      </c>
      <c r="K365" s="36" t="str">
        <f>IF(L365=0,"",IF(Ijour=0,MIN(DATE(YEAR(DebAmort),MONTH(DebAmort)+(H365-1)*Imois,Jour1),DATE(YEAR(DebAmort),MONTH(DebAmort)+1+(H365-1)*Imois,0)),DATE(YEAR(DebAmort),MONTH(DebAmort),Jour1+(H365-1)*Ijour)))</f>
        <v/>
      </c>
      <c r="L365" s="167">
        <f t="shared" si="53"/>
        <v>0</v>
      </c>
      <c r="M365" s="164">
        <f t="shared" si="54"/>
        <v>0</v>
      </c>
      <c r="N365" s="163">
        <f t="shared" si="55"/>
        <v>0</v>
      </c>
      <c r="O365" s="165">
        <f t="shared" si="56"/>
        <v>0</v>
      </c>
      <c r="P365" s="168">
        <f t="shared" si="57"/>
        <v>0</v>
      </c>
      <c r="Q365" s="1"/>
      <c r="R365" s="34">
        <f t="shared" si="58"/>
        <v>0.04</v>
      </c>
      <c r="S365" s="33">
        <f t="shared" si="52"/>
        <v>6664</v>
      </c>
    </row>
    <row r="366" spans="2:19" x14ac:dyDescent="0.25">
      <c r="B366" s="3"/>
      <c r="C366" s="175"/>
      <c r="D366" s="27"/>
      <c r="E366" s="26"/>
      <c r="F366" s="28"/>
      <c r="H366" s="5" t="str">
        <f t="shared" si="59"/>
        <v/>
      </c>
      <c r="I366" s="7" t="str">
        <f t="shared" si="50"/>
        <v/>
      </c>
      <c r="J366" s="8" t="str">
        <f t="shared" si="51"/>
        <v/>
      </c>
      <c r="K366" s="36" t="str">
        <f>IF(L366=0,"",IF(Ijour=0,MIN(DATE(YEAR(DebAmort),MONTH(DebAmort)+MoisD+(H366-1)*Imois,Jour2),DATE(YEAR(DebAmort),MONTH(DebAmort)+MoisD+1+(H366-1)*Imois,0)),DATE(YEAR(DebAmort),MONTH(DebAmort),Jour1+(H366-1)*Ijour)))</f>
        <v/>
      </c>
      <c r="L366" s="167">
        <f t="shared" si="53"/>
        <v>0</v>
      </c>
      <c r="M366" s="164">
        <f t="shared" si="54"/>
        <v>0</v>
      </c>
      <c r="N366" s="163">
        <f t="shared" si="55"/>
        <v>0</v>
      </c>
      <c r="O366" s="165">
        <f t="shared" si="56"/>
        <v>0</v>
      </c>
      <c r="P366" s="168">
        <f t="shared" si="57"/>
        <v>0</v>
      </c>
      <c r="Q366" s="1"/>
      <c r="R366" s="34">
        <f t="shared" si="58"/>
        <v>0.04</v>
      </c>
      <c r="S366" s="33">
        <f t="shared" si="52"/>
        <v>6664</v>
      </c>
    </row>
    <row r="367" spans="2:19" x14ac:dyDescent="0.25">
      <c r="B367" s="3"/>
      <c r="C367" s="175"/>
      <c r="D367" s="27"/>
      <c r="E367" s="26"/>
      <c r="F367" s="28"/>
      <c r="H367" s="5" t="str">
        <f t="shared" si="59"/>
        <v/>
      </c>
      <c r="I367" s="7" t="str">
        <f t="shared" si="50"/>
        <v/>
      </c>
      <c r="J367" s="8" t="str">
        <f t="shared" si="51"/>
        <v/>
      </c>
      <c r="K367" s="36" t="str">
        <f>IF(L367=0,"",IF(Ijour=0,MIN(DATE(YEAR(DebAmort),MONTH(DebAmort)+(H367-1)*Imois,Jour1),DATE(YEAR(DebAmort),MONTH(DebAmort)+1+(H367-1)*Imois,0)),DATE(YEAR(DebAmort),MONTH(DebAmort),Jour1+(H367-1)*Ijour)))</f>
        <v/>
      </c>
      <c r="L367" s="167">
        <f t="shared" si="53"/>
        <v>0</v>
      </c>
      <c r="M367" s="164">
        <f t="shared" si="54"/>
        <v>0</v>
      </c>
      <c r="N367" s="163">
        <f t="shared" si="55"/>
        <v>0</v>
      </c>
      <c r="O367" s="165">
        <f t="shared" si="56"/>
        <v>0</v>
      </c>
      <c r="P367" s="168">
        <f t="shared" si="57"/>
        <v>0</v>
      </c>
      <c r="Q367" s="1"/>
      <c r="R367" s="34">
        <f t="shared" si="58"/>
        <v>0.04</v>
      </c>
      <c r="S367" s="33">
        <f t="shared" si="52"/>
        <v>6664</v>
      </c>
    </row>
    <row r="368" spans="2:19" x14ac:dyDescent="0.25">
      <c r="B368" s="3"/>
      <c r="C368" s="175"/>
      <c r="D368" s="27"/>
      <c r="E368" s="26"/>
      <c r="F368" s="28"/>
      <c r="H368" s="5" t="str">
        <f t="shared" si="59"/>
        <v/>
      </c>
      <c r="I368" s="7" t="str">
        <f t="shared" si="50"/>
        <v/>
      </c>
      <c r="J368" s="8" t="str">
        <f t="shared" si="51"/>
        <v/>
      </c>
      <c r="K368" s="36" t="str">
        <f>IF(L368=0,"",IF(Ijour=0,MIN(DATE(YEAR(DebAmort),MONTH(DebAmort)+MoisD+(H368-1)*Imois,Jour2),DATE(YEAR(DebAmort),MONTH(DebAmort)+MoisD+1+(H368-1)*Imois,0)),DATE(YEAR(DebAmort),MONTH(DebAmort),Jour1+(H368-1)*Ijour)))</f>
        <v/>
      </c>
      <c r="L368" s="167">
        <f t="shared" si="53"/>
        <v>0</v>
      </c>
      <c r="M368" s="164">
        <f t="shared" si="54"/>
        <v>0</v>
      </c>
      <c r="N368" s="163">
        <f t="shared" si="55"/>
        <v>0</v>
      </c>
      <c r="O368" s="165">
        <f t="shared" si="56"/>
        <v>0</v>
      </c>
      <c r="P368" s="168">
        <f t="shared" si="57"/>
        <v>0</v>
      </c>
      <c r="Q368" s="1"/>
      <c r="R368" s="34">
        <f t="shared" si="58"/>
        <v>0.04</v>
      </c>
      <c r="S368" s="33">
        <f t="shared" si="52"/>
        <v>6664</v>
      </c>
    </row>
    <row r="369" spans="2:19" x14ac:dyDescent="0.25">
      <c r="B369" s="3"/>
      <c r="C369" s="175"/>
      <c r="D369" s="27"/>
      <c r="E369" s="26"/>
      <c r="F369" s="28"/>
      <c r="H369" s="5" t="str">
        <f t="shared" si="59"/>
        <v/>
      </c>
      <c r="I369" s="7" t="str">
        <f t="shared" si="50"/>
        <v/>
      </c>
      <c r="J369" s="8" t="str">
        <f t="shared" si="51"/>
        <v/>
      </c>
      <c r="K369" s="36" t="str">
        <f>IF(L369=0,"",IF(Ijour=0,MIN(DATE(YEAR(DebAmort),MONTH(DebAmort)+(H369-1)*Imois,Jour1),DATE(YEAR(DebAmort),MONTH(DebAmort)+1+(H369-1)*Imois,0)),DATE(YEAR(DebAmort),MONTH(DebAmort),Jour1+(H369-1)*Ijour)))</f>
        <v/>
      </c>
      <c r="L369" s="167">
        <f t="shared" si="53"/>
        <v>0</v>
      </c>
      <c r="M369" s="164">
        <f t="shared" si="54"/>
        <v>0</v>
      </c>
      <c r="N369" s="163">
        <f t="shared" si="55"/>
        <v>0</v>
      </c>
      <c r="O369" s="165">
        <f t="shared" si="56"/>
        <v>0</v>
      </c>
      <c r="P369" s="168">
        <f t="shared" si="57"/>
        <v>0</v>
      </c>
      <c r="Q369" s="1"/>
      <c r="R369" s="34">
        <f t="shared" si="58"/>
        <v>0.04</v>
      </c>
      <c r="S369" s="33">
        <f t="shared" si="52"/>
        <v>6664</v>
      </c>
    </row>
    <row r="370" spans="2:19" x14ac:dyDescent="0.25">
      <c r="B370" s="3"/>
      <c r="C370" s="175"/>
      <c r="D370" s="27"/>
      <c r="E370" s="26"/>
      <c r="F370" s="28"/>
      <c r="H370" s="5" t="str">
        <f t="shared" si="59"/>
        <v/>
      </c>
      <c r="I370" s="7" t="str">
        <f t="shared" si="50"/>
        <v/>
      </c>
      <c r="J370" s="8" t="str">
        <f t="shared" si="51"/>
        <v/>
      </c>
      <c r="K370" s="36" t="str">
        <f>IF(L370=0,"",IF(Ijour=0,MIN(DATE(YEAR(DebAmort),MONTH(DebAmort)+MoisD+(H370-1)*Imois,Jour2),DATE(YEAR(DebAmort),MONTH(DebAmort)+MoisD+1+(H370-1)*Imois,0)),DATE(YEAR(DebAmort),MONTH(DebAmort),Jour1+(H370-1)*Ijour)))</f>
        <v/>
      </c>
      <c r="L370" s="167">
        <f t="shared" si="53"/>
        <v>0</v>
      </c>
      <c r="M370" s="164">
        <f t="shared" si="54"/>
        <v>0</v>
      </c>
      <c r="N370" s="163">
        <f t="shared" si="55"/>
        <v>0</v>
      </c>
      <c r="O370" s="165">
        <f t="shared" si="56"/>
        <v>0</v>
      </c>
      <c r="P370" s="168">
        <f t="shared" si="57"/>
        <v>0</v>
      </c>
      <c r="Q370" s="1"/>
      <c r="R370" s="34">
        <f t="shared" si="58"/>
        <v>0.04</v>
      </c>
      <c r="S370" s="33">
        <f t="shared" si="52"/>
        <v>6664</v>
      </c>
    </row>
    <row r="371" spans="2:19" x14ac:dyDescent="0.25">
      <c r="B371" s="3"/>
      <c r="C371" s="175"/>
      <c r="D371" s="27"/>
      <c r="E371" s="26"/>
      <c r="F371" s="28"/>
      <c r="H371" s="5" t="str">
        <f t="shared" si="59"/>
        <v/>
      </c>
      <c r="I371" s="7" t="str">
        <f t="shared" si="50"/>
        <v/>
      </c>
      <c r="J371" s="8" t="str">
        <f t="shared" si="51"/>
        <v/>
      </c>
      <c r="K371" s="36" t="str">
        <f>IF(L371=0,"",IF(Ijour=0,MIN(DATE(YEAR(DebAmort),MONTH(DebAmort)+(H371-1)*Imois,Jour1),DATE(YEAR(DebAmort),MONTH(DebAmort)+1+(H371-1)*Imois,0)),DATE(YEAR(DebAmort),MONTH(DebAmort),Jour1+(H371-1)*Ijour)))</f>
        <v/>
      </c>
      <c r="L371" s="167">
        <f t="shared" si="53"/>
        <v>0</v>
      </c>
      <c r="M371" s="164">
        <f t="shared" si="54"/>
        <v>0</v>
      </c>
      <c r="N371" s="163">
        <f t="shared" si="55"/>
        <v>0</v>
      </c>
      <c r="O371" s="165">
        <f t="shared" si="56"/>
        <v>0</v>
      </c>
      <c r="P371" s="168">
        <f t="shared" si="57"/>
        <v>0</v>
      </c>
      <c r="Q371" s="1"/>
      <c r="R371" s="34">
        <f t="shared" si="58"/>
        <v>0.04</v>
      </c>
      <c r="S371" s="33">
        <f t="shared" si="52"/>
        <v>6664</v>
      </c>
    </row>
    <row r="372" spans="2:19" x14ac:dyDescent="0.25">
      <c r="B372" s="3"/>
      <c r="C372" s="175"/>
      <c r="D372" s="27"/>
      <c r="E372" s="26"/>
      <c r="F372" s="28"/>
      <c r="H372" s="5" t="str">
        <f t="shared" si="59"/>
        <v/>
      </c>
      <c r="I372" s="7" t="str">
        <f t="shared" si="50"/>
        <v/>
      </c>
      <c r="J372" s="8" t="str">
        <f t="shared" si="51"/>
        <v/>
      </c>
      <c r="K372" s="36" t="str">
        <f>IF(L372=0,"",IF(Ijour=0,MIN(DATE(YEAR(DebAmort),MONTH(DebAmort)+MoisD+(H372-1)*Imois,Jour2),DATE(YEAR(DebAmort),MONTH(DebAmort)+MoisD+1+(H372-1)*Imois,0)),DATE(YEAR(DebAmort),MONTH(DebAmort),Jour1+(H372-1)*Ijour)))</f>
        <v/>
      </c>
      <c r="L372" s="167">
        <f t="shared" si="53"/>
        <v>0</v>
      </c>
      <c r="M372" s="164">
        <f t="shared" si="54"/>
        <v>0</v>
      </c>
      <c r="N372" s="163">
        <f t="shared" si="55"/>
        <v>0</v>
      </c>
      <c r="O372" s="165">
        <f t="shared" si="56"/>
        <v>0</v>
      </c>
      <c r="P372" s="168">
        <f t="shared" si="57"/>
        <v>0</v>
      </c>
      <c r="Q372" s="1"/>
      <c r="R372" s="34">
        <f t="shared" si="58"/>
        <v>0.04</v>
      </c>
      <c r="S372" s="33">
        <f t="shared" si="52"/>
        <v>6664</v>
      </c>
    </row>
    <row r="373" spans="2:19" x14ac:dyDescent="0.25">
      <c r="B373" s="3"/>
      <c r="C373" s="175"/>
      <c r="D373" s="27"/>
      <c r="E373" s="26"/>
      <c r="F373" s="28"/>
      <c r="H373" s="5" t="str">
        <f t="shared" si="59"/>
        <v/>
      </c>
      <c r="I373" s="7" t="str">
        <f t="shared" si="50"/>
        <v/>
      </c>
      <c r="J373" s="8" t="str">
        <f t="shared" si="51"/>
        <v/>
      </c>
      <c r="K373" s="36" t="str">
        <f>IF(L373=0,"",IF(Ijour=0,MIN(DATE(YEAR(DebAmort),MONTH(DebAmort)+(H373-1)*Imois,Jour1),DATE(YEAR(DebAmort),MONTH(DebAmort)+1+(H373-1)*Imois,0)),DATE(YEAR(DebAmort),MONTH(DebAmort),Jour1+(H373-1)*Ijour)))</f>
        <v/>
      </c>
      <c r="L373" s="167">
        <f t="shared" si="53"/>
        <v>0</v>
      </c>
      <c r="M373" s="164">
        <f t="shared" si="54"/>
        <v>0</v>
      </c>
      <c r="N373" s="163">
        <f t="shared" si="55"/>
        <v>0</v>
      </c>
      <c r="O373" s="165">
        <f t="shared" si="56"/>
        <v>0</v>
      </c>
      <c r="P373" s="168">
        <f t="shared" si="57"/>
        <v>0</v>
      </c>
      <c r="Q373" s="1"/>
      <c r="R373" s="34">
        <f t="shared" si="58"/>
        <v>0.04</v>
      </c>
      <c r="S373" s="33">
        <f t="shared" si="52"/>
        <v>6664</v>
      </c>
    </row>
    <row r="374" spans="2:19" x14ac:dyDescent="0.25">
      <c r="B374" s="3"/>
      <c r="C374" s="175"/>
      <c r="D374" s="27"/>
      <c r="E374" s="26"/>
      <c r="F374" s="28"/>
      <c r="H374" s="5" t="str">
        <f t="shared" si="59"/>
        <v/>
      </c>
      <c r="I374" s="7" t="str">
        <f t="shared" si="50"/>
        <v/>
      </c>
      <c r="J374" s="8" t="str">
        <f t="shared" si="51"/>
        <v/>
      </c>
      <c r="K374" s="36" t="str">
        <f>IF(L374=0,"",IF(Ijour=0,MIN(DATE(YEAR(DebAmort),MONTH(DebAmort)+MoisD+(H374-1)*Imois,Jour2),DATE(YEAR(DebAmort),MONTH(DebAmort)+MoisD+1+(H374-1)*Imois,0)),DATE(YEAR(DebAmort),MONTH(DebAmort),Jour1+(H374-1)*Ijour)))</f>
        <v/>
      </c>
      <c r="L374" s="167">
        <f t="shared" si="53"/>
        <v>0</v>
      </c>
      <c r="M374" s="164">
        <f t="shared" si="54"/>
        <v>0</v>
      </c>
      <c r="N374" s="163">
        <f t="shared" si="55"/>
        <v>0</v>
      </c>
      <c r="O374" s="165">
        <f t="shared" si="56"/>
        <v>0</v>
      </c>
      <c r="P374" s="168">
        <f t="shared" si="57"/>
        <v>0</v>
      </c>
      <c r="Q374" s="1"/>
      <c r="R374" s="34">
        <f t="shared" si="58"/>
        <v>0.04</v>
      </c>
      <c r="S374" s="33">
        <f t="shared" si="52"/>
        <v>6664</v>
      </c>
    </row>
    <row r="375" spans="2:19" x14ac:dyDescent="0.25">
      <c r="B375" s="3"/>
      <c r="C375" s="175"/>
      <c r="D375" s="27"/>
      <c r="E375" s="26"/>
      <c r="F375" s="28"/>
      <c r="H375" s="5" t="str">
        <f t="shared" si="59"/>
        <v/>
      </c>
      <c r="I375" s="7" t="str">
        <f t="shared" si="50"/>
        <v/>
      </c>
      <c r="J375" s="8" t="str">
        <f t="shared" si="51"/>
        <v/>
      </c>
      <c r="K375" s="36" t="str">
        <f>IF(L375=0,"",IF(Ijour=0,MIN(DATE(YEAR(DebAmort),MONTH(DebAmort)+(H375-1)*Imois,Jour1),DATE(YEAR(DebAmort),MONTH(DebAmort)+1+(H375-1)*Imois,0)),DATE(YEAR(DebAmort),MONTH(DebAmort),Jour1+(H375-1)*Ijour)))</f>
        <v/>
      </c>
      <c r="L375" s="167">
        <f t="shared" si="53"/>
        <v>0</v>
      </c>
      <c r="M375" s="164">
        <f t="shared" si="54"/>
        <v>0</v>
      </c>
      <c r="N375" s="163">
        <f t="shared" si="55"/>
        <v>0</v>
      </c>
      <c r="O375" s="165">
        <f t="shared" si="56"/>
        <v>0</v>
      </c>
      <c r="P375" s="168">
        <f t="shared" si="57"/>
        <v>0</v>
      </c>
      <c r="Q375" s="1"/>
      <c r="R375" s="34">
        <f t="shared" si="58"/>
        <v>0.04</v>
      </c>
      <c r="S375" s="33">
        <f t="shared" si="52"/>
        <v>6664</v>
      </c>
    </row>
    <row r="376" spans="2:19" x14ac:dyDescent="0.25">
      <c r="B376" s="3"/>
      <c r="C376" s="175"/>
      <c r="D376" s="27"/>
      <c r="E376" s="26"/>
      <c r="F376" s="28"/>
      <c r="H376" s="5" t="str">
        <f t="shared" si="59"/>
        <v/>
      </c>
      <c r="I376" s="7" t="str">
        <f t="shared" si="50"/>
        <v/>
      </c>
      <c r="J376" s="8" t="str">
        <f t="shared" si="51"/>
        <v/>
      </c>
      <c r="K376" s="36" t="str">
        <f>IF(L376=0,"",IF(Ijour=0,MIN(DATE(YEAR(DebAmort),MONTH(DebAmort)+MoisD+(H376-1)*Imois,Jour2),DATE(YEAR(DebAmort),MONTH(DebAmort)+MoisD+1+(H376-1)*Imois,0)),DATE(YEAR(DebAmort),MONTH(DebAmort),Jour1+(H376-1)*Ijour)))</f>
        <v/>
      </c>
      <c r="L376" s="167">
        <f t="shared" si="53"/>
        <v>0</v>
      </c>
      <c r="M376" s="164">
        <f t="shared" si="54"/>
        <v>0</v>
      </c>
      <c r="N376" s="163">
        <f t="shared" si="55"/>
        <v>0</v>
      </c>
      <c r="O376" s="165">
        <f t="shared" si="56"/>
        <v>0</v>
      </c>
      <c r="P376" s="168">
        <f t="shared" si="57"/>
        <v>0</v>
      </c>
      <c r="Q376" s="1"/>
      <c r="R376" s="34">
        <f t="shared" si="58"/>
        <v>0.04</v>
      </c>
      <c r="S376" s="33">
        <f t="shared" si="52"/>
        <v>6664</v>
      </c>
    </row>
    <row r="377" spans="2:19" x14ac:dyDescent="0.25">
      <c r="B377" s="3"/>
      <c r="C377" s="175"/>
      <c r="D377" s="27"/>
      <c r="E377" s="26"/>
      <c r="F377" s="28"/>
      <c r="H377" s="5" t="str">
        <f t="shared" si="59"/>
        <v/>
      </c>
      <c r="I377" s="7" t="str">
        <f t="shared" si="50"/>
        <v/>
      </c>
      <c r="J377" s="8" t="str">
        <f t="shared" si="51"/>
        <v/>
      </c>
      <c r="K377" s="36" t="str">
        <f>IF(L377=0,"",IF(Ijour=0,MIN(DATE(YEAR(DebAmort),MONTH(DebAmort)+(H377-1)*Imois,Jour1),DATE(YEAR(DebAmort),MONTH(DebAmort)+1+(H377-1)*Imois,0)),DATE(YEAR(DebAmort),MONTH(DebAmort),Jour1+(H377-1)*Ijour)))</f>
        <v/>
      </c>
      <c r="L377" s="167">
        <f t="shared" si="53"/>
        <v>0</v>
      </c>
      <c r="M377" s="164">
        <f t="shared" si="54"/>
        <v>0</v>
      </c>
      <c r="N377" s="163">
        <f t="shared" si="55"/>
        <v>0</v>
      </c>
      <c r="O377" s="165">
        <f t="shared" si="56"/>
        <v>0</v>
      </c>
      <c r="P377" s="168">
        <f t="shared" si="57"/>
        <v>0</v>
      </c>
      <c r="Q377" s="1"/>
      <c r="R377" s="34">
        <f t="shared" si="58"/>
        <v>0.04</v>
      </c>
      <c r="S377" s="33">
        <f t="shared" si="52"/>
        <v>6664</v>
      </c>
    </row>
    <row r="378" spans="2:19" x14ac:dyDescent="0.25">
      <c r="B378" s="3"/>
      <c r="C378" s="175"/>
      <c r="D378" s="27"/>
      <c r="E378" s="26"/>
      <c r="F378" s="28"/>
      <c r="H378" s="5" t="str">
        <f t="shared" si="59"/>
        <v/>
      </c>
      <c r="I378" s="7" t="str">
        <f t="shared" si="50"/>
        <v/>
      </c>
      <c r="J378" s="8" t="str">
        <f t="shared" si="51"/>
        <v/>
      </c>
      <c r="K378" s="36" t="str">
        <f>IF(L378=0,"",IF(Ijour=0,MIN(DATE(YEAR(DebAmort),MONTH(DebAmort)+MoisD+(H378-1)*Imois,Jour2),DATE(YEAR(DebAmort),MONTH(DebAmort)+MoisD+1+(H378-1)*Imois,0)),DATE(YEAR(DebAmort),MONTH(DebAmort),Jour1+(H378-1)*Ijour)))</f>
        <v/>
      </c>
      <c r="L378" s="167">
        <f t="shared" si="53"/>
        <v>0</v>
      </c>
      <c r="M378" s="164">
        <f t="shared" si="54"/>
        <v>0</v>
      </c>
      <c r="N378" s="163">
        <f t="shared" si="55"/>
        <v>0</v>
      </c>
      <c r="O378" s="165">
        <f t="shared" si="56"/>
        <v>0</v>
      </c>
      <c r="P378" s="168">
        <f t="shared" si="57"/>
        <v>0</v>
      </c>
      <c r="Q378" s="1"/>
      <c r="R378" s="34">
        <f t="shared" si="58"/>
        <v>0.04</v>
      </c>
      <c r="S378" s="33">
        <f t="shared" si="52"/>
        <v>6664</v>
      </c>
    </row>
    <row r="379" spans="2:19" x14ac:dyDescent="0.25">
      <c r="B379" s="3"/>
      <c r="C379" s="175"/>
      <c r="D379" s="27"/>
      <c r="E379" s="26"/>
      <c r="F379" s="28"/>
      <c r="H379" s="5" t="str">
        <f t="shared" si="59"/>
        <v/>
      </c>
      <c r="I379" s="7" t="str">
        <f t="shared" si="50"/>
        <v/>
      </c>
      <c r="J379" s="8" t="str">
        <f t="shared" si="51"/>
        <v/>
      </c>
      <c r="K379" s="36" t="str">
        <f>IF(L379=0,"",IF(Ijour=0,MIN(DATE(YEAR(DebAmort),MONTH(DebAmort)+(H379-1)*Imois,Jour1),DATE(YEAR(DebAmort),MONTH(DebAmort)+1+(H379-1)*Imois,0)),DATE(YEAR(DebAmort),MONTH(DebAmort),Jour1+(H379-1)*Ijour)))</f>
        <v/>
      </c>
      <c r="L379" s="167">
        <f t="shared" si="53"/>
        <v>0</v>
      </c>
      <c r="M379" s="164">
        <f t="shared" si="54"/>
        <v>0</v>
      </c>
      <c r="N379" s="163">
        <f t="shared" si="55"/>
        <v>0</v>
      </c>
      <c r="O379" s="165">
        <f t="shared" si="56"/>
        <v>0</v>
      </c>
      <c r="P379" s="168">
        <f t="shared" si="57"/>
        <v>0</v>
      </c>
      <c r="Q379" s="1"/>
      <c r="R379" s="34">
        <f t="shared" si="58"/>
        <v>0.04</v>
      </c>
      <c r="S379" s="33">
        <f t="shared" si="52"/>
        <v>6664</v>
      </c>
    </row>
    <row r="380" spans="2:19" x14ac:dyDescent="0.25">
      <c r="B380" s="3"/>
      <c r="C380" s="175"/>
      <c r="D380" s="27"/>
      <c r="E380" s="26"/>
      <c r="F380" s="28"/>
      <c r="H380" s="5" t="str">
        <f t="shared" si="59"/>
        <v/>
      </c>
      <c r="I380" s="7" t="str">
        <f t="shared" si="50"/>
        <v/>
      </c>
      <c r="J380" s="8" t="str">
        <f t="shared" si="51"/>
        <v/>
      </c>
      <c r="K380" s="36" t="str">
        <f>IF(L380=0,"",IF(Ijour=0,MIN(DATE(YEAR(DebAmort),MONTH(DebAmort)+MoisD+(H380-1)*Imois,Jour2),DATE(YEAR(DebAmort),MONTH(DebAmort)+MoisD+1+(H380-1)*Imois,0)),DATE(YEAR(DebAmort),MONTH(DebAmort),Jour1+(H380-1)*Ijour)))</f>
        <v/>
      </c>
      <c r="L380" s="167">
        <f t="shared" si="53"/>
        <v>0</v>
      </c>
      <c r="M380" s="164">
        <f t="shared" si="54"/>
        <v>0</v>
      </c>
      <c r="N380" s="163">
        <f t="shared" si="55"/>
        <v>0</v>
      </c>
      <c r="O380" s="165">
        <f t="shared" si="56"/>
        <v>0</v>
      </c>
      <c r="P380" s="168">
        <f t="shared" si="57"/>
        <v>0</v>
      </c>
      <c r="Q380" s="1"/>
      <c r="R380" s="34">
        <f t="shared" si="58"/>
        <v>0.04</v>
      </c>
      <c r="S380" s="33">
        <f t="shared" si="52"/>
        <v>6664</v>
      </c>
    </row>
    <row r="381" spans="2:19" x14ac:dyDescent="0.25">
      <c r="B381" s="3"/>
      <c r="C381" s="175"/>
      <c r="D381" s="27"/>
      <c r="E381" s="26"/>
      <c r="F381" s="28"/>
      <c r="H381" s="5" t="str">
        <f t="shared" si="59"/>
        <v/>
      </c>
      <c r="I381" s="7" t="str">
        <f t="shared" si="50"/>
        <v/>
      </c>
      <c r="J381" s="8" t="str">
        <f t="shared" si="51"/>
        <v/>
      </c>
      <c r="K381" s="36" t="str">
        <f>IF(L381=0,"",IF(Ijour=0,MIN(DATE(YEAR(DebAmort),MONTH(DebAmort)+(H381-1)*Imois,Jour1),DATE(YEAR(DebAmort),MONTH(DebAmort)+1+(H381-1)*Imois,0)),DATE(YEAR(DebAmort),MONTH(DebAmort),Jour1+(H381-1)*Ijour)))</f>
        <v/>
      </c>
      <c r="L381" s="167">
        <f t="shared" si="53"/>
        <v>0</v>
      </c>
      <c r="M381" s="164">
        <f t="shared" si="54"/>
        <v>0</v>
      </c>
      <c r="N381" s="163">
        <f t="shared" si="55"/>
        <v>0</v>
      </c>
      <c r="O381" s="165">
        <f t="shared" si="56"/>
        <v>0</v>
      </c>
      <c r="P381" s="168">
        <f t="shared" si="57"/>
        <v>0</v>
      </c>
      <c r="Q381" s="1"/>
      <c r="R381" s="34">
        <f t="shared" si="58"/>
        <v>0.04</v>
      </c>
      <c r="S381" s="33">
        <f t="shared" si="52"/>
        <v>6664</v>
      </c>
    </row>
    <row r="382" spans="2:19" x14ac:dyDescent="0.25">
      <c r="B382" s="3"/>
      <c r="C382" s="175"/>
      <c r="D382" s="27"/>
      <c r="E382" s="26"/>
      <c r="F382" s="28"/>
      <c r="H382" s="5" t="str">
        <f t="shared" si="59"/>
        <v/>
      </c>
      <c r="I382" s="7" t="str">
        <f t="shared" si="50"/>
        <v/>
      </c>
      <c r="J382" s="8" t="str">
        <f t="shared" si="51"/>
        <v/>
      </c>
      <c r="K382" s="36" t="str">
        <f>IF(L382=0,"",IF(Ijour=0,MIN(DATE(YEAR(DebAmort),MONTH(DebAmort)+MoisD+(H382-1)*Imois,Jour2),DATE(YEAR(DebAmort),MONTH(DebAmort)+MoisD+1+(H382-1)*Imois,0)),DATE(YEAR(DebAmort),MONTH(DebAmort),Jour1+(H382-1)*Ijour)))</f>
        <v/>
      </c>
      <c r="L382" s="167">
        <f t="shared" si="53"/>
        <v>0</v>
      </c>
      <c r="M382" s="164">
        <f t="shared" si="54"/>
        <v>0</v>
      </c>
      <c r="N382" s="163">
        <f t="shared" si="55"/>
        <v>0</v>
      </c>
      <c r="O382" s="165">
        <f t="shared" si="56"/>
        <v>0</v>
      </c>
      <c r="P382" s="168">
        <f t="shared" si="57"/>
        <v>0</v>
      </c>
      <c r="Q382" s="1"/>
      <c r="R382" s="34">
        <f t="shared" si="58"/>
        <v>0.04</v>
      </c>
      <c r="S382" s="33">
        <f t="shared" si="52"/>
        <v>6664</v>
      </c>
    </row>
    <row r="383" spans="2:19" x14ac:dyDescent="0.25">
      <c r="B383" s="3"/>
      <c r="C383" s="175"/>
      <c r="D383" s="27"/>
      <c r="E383" s="26"/>
      <c r="F383" s="28"/>
      <c r="H383" s="5" t="str">
        <f t="shared" si="59"/>
        <v/>
      </c>
      <c r="I383" s="7" t="str">
        <f t="shared" si="50"/>
        <v/>
      </c>
      <c r="J383" s="8" t="str">
        <f t="shared" si="51"/>
        <v/>
      </c>
      <c r="K383" s="36" t="str">
        <f>IF(L383=0,"",IF(Ijour=0,MIN(DATE(YEAR(DebAmort),MONTH(DebAmort)+(H383-1)*Imois,Jour1),DATE(YEAR(DebAmort),MONTH(DebAmort)+1+(H383-1)*Imois,0)),DATE(YEAR(DebAmort),MONTH(DebAmort),Jour1+(H383-1)*Ijour)))</f>
        <v/>
      </c>
      <c r="L383" s="167">
        <f t="shared" si="53"/>
        <v>0</v>
      </c>
      <c r="M383" s="164">
        <f t="shared" si="54"/>
        <v>0</v>
      </c>
      <c r="N383" s="163">
        <f t="shared" si="55"/>
        <v>0</v>
      </c>
      <c r="O383" s="165">
        <f t="shared" si="56"/>
        <v>0</v>
      </c>
      <c r="P383" s="168">
        <f t="shared" si="57"/>
        <v>0</v>
      </c>
      <c r="Q383" s="1"/>
      <c r="R383" s="34">
        <f t="shared" si="58"/>
        <v>0.04</v>
      </c>
      <c r="S383" s="33">
        <f t="shared" si="52"/>
        <v>6664</v>
      </c>
    </row>
    <row r="384" spans="2:19" x14ac:dyDescent="0.25">
      <c r="B384" s="3"/>
      <c r="C384" s="175"/>
      <c r="D384" s="27"/>
      <c r="E384" s="26"/>
      <c r="F384" s="28"/>
      <c r="H384" s="5" t="str">
        <f t="shared" si="59"/>
        <v/>
      </c>
      <c r="I384" s="7" t="str">
        <f t="shared" si="50"/>
        <v/>
      </c>
      <c r="J384" s="8" t="str">
        <f t="shared" si="51"/>
        <v/>
      </c>
      <c r="K384" s="36" t="str">
        <f>IF(L384=0,"",IF(Ijour=0,MIN(DATE(YEAR(DebAmort),MONTH(DebAmort)+MoisD+(H384-1)*Imois,Jour2),DATE(YEAR(DebAmort),MONTH(DebAmort)+MoisD+1+(H384-1)*Imois,0)),DATE(YEAR(DebAmort),MONTH(DebAmort),Jour1+(H384-1)*Ijour)))</f>
        <v/>
      </c>
      <c r="L384" s="167">
        <f t="shared" si="53"/>
        <v>0</v>
      </c>
      <c r="M384" s="164">
        <f t="shared" si="54"/>
        <v>0</v>
      </c>
      <c r="N384" s="163">
        <f t="shared" si="55"/>
        <v>0</v>
      </c>
      <c r="O384" s="165">
        <f t="shared" si="56"/>
        <v>0</v>
      </c>
      <c r="P384" s="168">
        <f t="shared" si="57"/>
        <v>0</v>
      </c>
      <c r="Q384" s="1"/>
      <c r="R384" s="34">
        <f t="shared" si="58"/>
        <v>0.04</v>
      </c>
      <c r="S384" s="33">
        <f t="shared" si="52"/>
        <v>6664</v>
      </c>
    </row>
    <row r="385" spans="2:19" x14ac:dyDescent="0.25">
      <c r="B385" s="3"/>
      <c r="C385" s="175"/>
      <c r="D385" s="27"/>
      <c r="E385" s="26"/>
      <c r="F385" s="28"/>
      <c r="H385" s="5" t="str">
        <f t="shared" si="59"/>
        <v/>
      </c>
      <c r="I385" s="7" t="str">
        <f t="shared" si="50"/>
        <v/>
      </c>
      <c r="J385" s="8" t="str">
        <f t="shared" si="51"/>
        <v/>
      </c>
      <c r="K385" s="36" t="str">
        <f>IF(L385=0,"",IF(Ijour=0,MIN(DATE(YEAR(DebAmort),MONTH(DebAmort)+(H385-1)*Imois,Jour1),DATE(YEAR(DebAmort),MONTH(DebAmort)+1+(H385-1)*Imois,0)),DATE(YEAR(DebAmort),MONTH(DebAmort),Jour1+(H385-1)*Ijour)))</f>
        <v/>
      </c>
      <c r="L385" s="167">
        <f t="shared" si="53"/>
        <v>0</v>
      </c>
      <c r="M385" s="164">
        <f t="shared" si="54"/>
        <v>0</v>
      </c>
      <c r="N385" s="163">
        <f t="shared" si="55"/>
        <v>0</v>
      </c>
      <c r="O385" s="165">
        <f t="shared" si="56"/>
        <v>0</v>
      </c>
      <c r="P385" s="168">
        <f t="shared" si="57"/>
        <v>0</v>
      </c>
      <c r="Q385" s="1"/>
      <c r="R385" s="34">
        <f t="shared" si="58"/>
        <v>0.04</v>
      </c>
      <c r="S385" s="33">
        <f t="shared" si="52"/>
        <v>6664</v>
      </c>
    </row>
    <row r="386" spans="2:19" x14ac:dyDescent="0.25">
      <c r="B386" s="3"/>
      <c r="C386" s="175"/>
      <c r="D386" s="27"/>
      <c r="E386" s="26"/>
      <c r="F386" s="28"/>
      <c r="H386" s="5" t="str">
        <f t="shared" si="59"/>
        <v/>
      </c>
      <c r="I386" s="7" t="str">
        <f t="shared" si="50"/>
        <v/>
      </c>
      <c r="J386" s="8" t="str">
        <f t="shared" si="51"/>
        <v/>
      </c>
      <c r="K386" s="36" t="str">
        <f>IF(L386=0,"",IF(Ijour=0,MIN(DATE(YEAR(DebAmort),MONTH(DebAmort)+MoisD+(H386-1)*Imois,Jour2),DATE(YEAR(DebAmort),MONTH(DebAmort)+MoisD+1+(H386-1)*Imois,0)),DATE(YEAR(DebAmort),MONTH(DebAmort),Jour1+(H386-1)*Ijour)))</f>
        <v/>
      </c>
      <c r="L386" s="167">
        <f t="shared" si="53"/>
        <v>0</v>
      </c>
      <c r="M386" s="164">
        <f t="shared" si="54"/>
        <v>0</v>
      </c>
      <c r="N386" s="163">
        <f t="shared" si="55"/>
        <v>0</v>
      </c>
      <c r="O386" s="165">
        <f t="shared" si="56"/>
        <v>0</v>
      </c>
      <c r="P386" s="168">
        <f t="shared" si="57"/>
        <v>0</v>
      </c>
      <c r="Q386" s="1"/>
      <c r="R386" s="34">
        <f t="shared" si="58"/>
        <v>0.04</v>
      </c>
      <c r="S386" s="33">
        <f t="shared" si="52"/>
        <v>6664</v>
      </c>
    </row>
    <row r="387" spans="2:19" x14ac:dyDescent="0.25">
      <c r="B387" s="3"/>
      <c r="C387" s="175"/>
      <c r="D387" s="27"/>
      <c r="E387" s="26"/>
      <c r="F387" s="28"/>
      <c r="H387" s="5" t="str">
        <f t="shared" si="59"/>
        <v/>
      </c>
      <c r="I387" s="7" t="str">
        <f t="shared" si="50"/>
        <v/>
      </c>
      <c r="J387" s="8" t="str">
        <f t="shared" si="51"/>
        <v/>
      </c>
      <c r="K387" s="36" t="str">
        <f>IF(L387=0,"",IF(Ijour=0,MIN(DATE(YEAR(DebAmort),MONTH(DebAmort)+(H387-1)*Imois,Jour1),DATE(YEAR(DebAmort),MONTH(DebAmort)+1+(H387-1)*Imois,0)),DATE(YEAR(DebAmort),MONTH(DebAmort),Jour1+(H387-1)*Ijour)))</f>
        <v/>
      </c>
      <c r="L387" s="167">
        <f t="shared" si="53"/>
        <v>0</v>
      </c>
      <c r="M387" s="164">
        <f t="shared" si="54"/>
        <v>0</v>
      </c>
      <c r="N387" s="163">
        <f t="shared" si="55"/>
        <v>0</v>
      </c>
      <c r="O387" s="165">
        <f t="shared" si="56"/>
        <v>0</v>
      </c>
      <c r="P387" s="168">
        <f t="shared" si="57"/>
        <v>0</v>
      </c>
      <c r="Q387" s="1"/>
      <c r="R387" s="34">
        <f t="shared" si="58"/>
        <v>0.04</v>
      </c>
      <c r="S387" s="33">
        <f t="shared" si="52"/>
        <v>6664</v>
      </c>
    </row>
    <row r="388" spans="2:19" x14ac:dyDescent="0.25">
      <c r="B388" s="3"/>
      <c r="C388" s="175"/>
      <c r="D388" s="27"/>
      <c r="E388" s="26"/>
      <c r="F388" s="28"/>
      <c r="H388" s="5" t="str">
        <f t="shared" si="59"/>
        <v/>
      </c>
      <c r="I388" s="7" t="str">
        <f t="shared" si="50"/>
        <v/>
      </c>
      <c r="J388" s="8" t="str">
        <f t="shared" si="51"/>
        <v/>
      </c>
      <c r="K388" s="36" t="str">
        <f>IF(L388=0,"",IF(Ijour=0,MIN(DATE(YEAR(DebAmort),MONTH(DebAmort)+MoisD+(H388-1)*Imois,Jour2),DATE(YEAR(DebAmort),MONTH(DebAmort)+MoisD+1+(H388-1)*Imois,0)),DATE(YEAR(DebAmort),MONTH(DebAmort),Jour1+(H388-1)*Ijour)))</f>
        <v/>
      </c>
      <c r="L388" s="167">
        <f t="shared" si="53"/>
        <v>0</v>
      </c>
      <c r="M388" s="164">
        <f t="shared" si="54"/>
        <v>0</v>
      </c>
      <c r="N388" s="163">
        <f t="shared" si="55"/>
        <v>0</v>
      </c>
      <c r="O388" s="165">
        <f t="shared" si="56"/>
        <v>0</v>
      </c>
      <c r="P388" s="168">
        <f t="shared" si="57"/>
        <v>0</v>
      </c>
      <c r="Q388" s="1"/>
      <c r="R388" s="34">
        <f t="shared" si="58"/>
        <v>0.04</v>
      </c>
      <c r="S388" s="33">
        <f t="shared" si="52"/>
        <v>6664</v>
      </c>
    </row>
    <row r="389" spans="2:19" x14ac:dyDescent="0.25">
      <c r="B389" s="3"/>
      <c r="C389" s="175"/>
      <c r="D389" s="27"/>
      <c r="E389" s="26"/>
      <c r="F389" s="28"/>
      <c r="H389" s="5" t="str">
        <f t="shared" si="59"/>
        <v/>
      </c>
      <c r="I389" s="7" t="str">
        <f t="shared" si="50"/>
        <v/>
      </c>
      <c r="J389" s="8" t="str">
        <f t="shared" si="51"/>
        <v/>
      </c>
      <c r="K389" s="36" t="str">
        <f>IF(L389=0,"",IF(Ijour=0,MIN(DATE(YEAR(DebAmort),MONTH(DebAmort)+(H389-1)*Imois,Jour1),DATE(YEAR(DebAmort),MONTH(DebAmort)+1+(H389-1)*Imois,0)),DATE(YEAR(DebAmort),MONTH(DebAmort),Jour1+(H389-1)*Ijour)))</f>
        <v/>
      </c>
      <c r="L389" s="167">
        <f t="shared" si="53"/>
        <v>0</v>
      </c>
      <c r="M389" s="164">
        <f t="shared" si="54"/>
        <v>0</v>
      </c>
      <c r="N389" s="163">
        <f t="shared" si="55"/>
        <v>0</v>
      </c>
      <c r="O389" s="165">
        <f t="shared" si="56"/>
        <v>0</v>
      </c>
      <c r="P389" s="168">
        <f t="shared" si="57"/>
        <v>0</v>
      </c>
      <c r="Q389" s="1"/>
      <c r="R389" s="34">
        <f t="shared" si="58"/>
        <v>0.04</v>
      </c>
      <c r="S389" s="33">
        <f t="shared" si="52"/>
        <v>6664</v>
      </c>
    </row>
    <row r="390" spans="2:19" x14ac:dyDescent="0.25">
      <c r="B390" s="3"/>
      <c r="C390" s="175"/>
      <c r="D390" s="27"/>
      <c r="E390" s="26"/>
      <c r="F390" s="28"/>
      <c r="H390" s="5" t="str">
        <f t="shared" si="59"/>
        <v/>
      </c>
      <c r="I390" s="7" t="str">
        <f t="shared" si="50"/>
        <v/>
      </c>
      <c r="J390" s="8" t="str">
        <f t="shared" si="51"/>
        <v/>
      </c>
      <c r="K390" s="36" t="str">
        <f>IF(L390=0,"",IF(Ijour=0,MIN(DATE(YEAR(DebAmort),MONTH(DebAmort)+MoisD+(H390-1)*Imois,Jour2),DATE(YEAR(DebAmort),MONTH(DebAmort)+MoisD+1+(H390-1)*Imois,0)),DATE(YEAR(DebAmort),MONTH(DebAmort),Jour1+(H390-1)*Ijour)))</f>
        <v/>
      </c>
      <c r="L390" s="167">
        <f t="shared" si="53"/>
        <v>0</v>
      </c>
      <c r="M390" s="164">
        <f t="shared" si="54"/>
        <v>0</v>
      </c>
      <c r="N390" s="163">
        <f t="shared" si="55"/>
        <v>0</v>
      </c>
      <c r="O390" s="165">
        <f t="shared" si="56"/>
        <v>0</v>
      </c>
      <c r="P390" s="168">
        <f t="shared" si="57"/>
        <v>0</v>
      </c>
      <c r="Q390" s="1"/>
      <c r="R390" s="34">
        <f t="shared" si="58"/>
        <v>0.04</v>
      </c>
      <c r="S390" s="33">
        <f t="shared" si="52"/>
        <v>6664</v>
      </c>
    </row>
    <row r="391" spans="2:19" x14ac:dyDescent="0.25">
      <c r="B391" s="3"/>
      <c r="C391" s="175"/>
      <c r="D391" s="27"/>
      <c r="E391" s="26"/>
      <c r="F391" s="28"/>
      <c r="H391" s="5" t="str">
        <f t="shared" si="59"/>
        <v/>
      </c>
      <c r="I391" s="7" t="str">
        <f t="shared" si="50"/>
        <v/>
      </c>
      <c r="J391" s="8" t="str">
        <f t="shared" si="51"/>
        <v/>
      </c>
      <c r="K391" s="36" t="str">
        <f>IF(L391=0,"",IF(Ijour=0,MIN(DATE(YEAR(DebAmort),MONTH(DebAmort)+(H391-1)*Imois,Jour1),DATE(YEAR(DebAmort),MONTH(DebAmort)+1+(H391-1)*Imois,0)),DATE(YEAR(DebAmort),MONTH(DebAmort),Jour1+(H391-1)*Ijour)))</f>
        <v/>
      </c>
      <c r="L391" s="167">
        <f t="shared" si="53"/>
        <v>0</v>
      </c>
      <c r="M391" s="164">
        <f t="shared" si="54"/>
        <v>0</v>
      </c>
      <c r="N391" s="163">
        <f t="shared" si="55"/>
        <v>0</v>
      </c>
      <c r="O391" s="165">
        <f t="shared" si="56"/>
        <v>0</v>
      </c>
      <c r="P391" s="168">
        <f t="shared" si="57"/>
        <v>0</v>
      </c>
      <c r="Q391" s="1"/>
      <c r="R391" s="34">
        <f t="shared" si="58"/>
        <v>0.04</v>
      </c>
      <c r="S391" s="33">
        <f t="shared" si="52"/>
        <v>6664</v>
      </c>
    </row>
    <row r="392" spans="2:19" x14ac:dyDescent="0.25">
      <c r="B392" s="3"/>
      <c r="C392" s="175"/>
      <c r="D392" s="27"/>
      <c r="E392" s="26"/>
      <c r="F392" s="28"/>
      <c r="H392" s="5" t="str">
        <f t="shared" si="59"/>
        <v/>
      </c>
      <c r="I392" s="7" t="str">
        <f t="shared" si="50"/>
        <v/>
      </c>
      <c r="J392" s="8" t="str">
        <f t="shared" si="51"/>
        <v/>
      </c>
      <c r="K392" s="36" t="str">
        <f>IF(L392=0,"",IF(Ijour=0,MIN(DATE(YEAR(DebAmort),MONTH(DebAmort)+MoisD+(H392-1)*Imois,Jour2),DATE(YEAR(DebAmort),MONTH(DebAmort)+MoisD+1+(H392-1)*Imois,0)),DATE(YEAR(DebAmort),MONTH(DebAmort),Jour1+(H392-1)*Ijour)))</f>
        <v/>
      </c>
      <c r="L392" s="167">
        <f t="shared" si="53"/>
        <v>0</v>
      </c>
      <c r="M392" s="164">
        <f t="shared" si="54"/>
        <v>0</v>
      </c>
      <c r="N392" s="163">
        <f t="shared" si="55"/>
        <v>0</v>
      </c>
      <c r="O392" s="165">
        <f t="shared" si="56"/>
        <v>0</v>
      </c>
      <c r="P392" s="168">
        <f t="shared" si="57"/>
        <v>0</v>
      </c>
      <c r="Q392" s="1"/>
      <c r="R392" s="34">
        <f t="shared" si="58"/>
        <v>0.04</v>
      </c>
      <c r="S392" s="33">
        <f t="shared" si="52"/>
        <v>6664</v>
      </c>
    </row>
    <row r="393" spans="2:19" x14ac:dyDescent="0.25">
      <c r="B393" s="3"/>
      <c r="C393" s="175"/>
      <c r="D393" s="27"/>
      <c r="E393" s="26"/>
      <c r="F393" s="28"/>
      <c r="H393" s="5" t="str">
        <f t="shared" si="59"/>
        <v/>
      </c>
      <c r="I393" s="7" t="str">
        <f t="shared" si="50"/>
        <v/>
      </c>
      <c r="J393" s="8" t="str">
        <f t="shared" si="51"/>
        <v/>
      </c>
      <c r="K393" s="36" t="str">
        <f>IF(L393=0,"",IF(Ijour=0,MIN(DATE(YEAR(DebAmort),MONTH(DebAmort)+(H393-1)*Imois,Jour1),DATE(YEAR(DebAmort),MONTH(DebAmort)+1+(H393-1)*Imois,0)),DATE(YEAR(DebAmort),MONTH(DebAmort),Jour1+(H393-1)*Ijour)))</f>
        <v/>
      </c>
      <c r="L393" s="167">
        <f t="shared" si="53"/>
        <v>0</v>
      </c>
      <c r="M393" s="164">
        <f t="shared" si="54"/>
        <v>0</v>
      </c>
      <c r="N393" s="163">
        <f t="shared" si="55"/>
        <v>0</v>
      </c>
      <c r="O393" s="165">
        <f t="shared" si="56"/>
        <v>0</v>
      </c>
      <c r="P393" s="168">
        <f t="shared" si="57"/>
        <v>0</v>
      </c>
      <c r="Q393" s="1"/>
      <c r="R393" s="34">
        <f t="shared" si="58"/>
        <v>0.04</v>
      </c>
      <c r="S393" s="33">
        <f t="shared" si="52"/>
        <v>6664</v>
      </c>
    </row>
    <row r="394" spans="2:19" x14ac:dyDescent="0.25">
      <c r="B394" s="3"/>
      <c r="C394" s="175"/>
      <c r="D394" s="27"/>
      <c r="E394" s="26"/>
      <c r="F394" s="28"/>
      <c r="H394" s="5" t="str">
        <f t="shared" si="59"/>
        <v/>
      </c>
      <c r="I394" s="7" t="str">
        <f t="shared" si="50"/>
        <v/>
      </c>
      <c r="J394" s="8" t="str">
        <f t="shared" si="51"/>
        <v/>
      </c>
      <c r="K394" s="36" t="str">
        <f>IF(L394=0,"",IF(Ijour=0,MIN(DATE(YEAR(DebAmort),MONTH(DebAmort)+MoisD+(H394-1)*Imois,Jour2),DATE(YEAR(DebAmort),MONTH(DebAmort)+MoisD+1+(H394-1)*Imois,0)),DATE(YEAR(DebAmort),MONTH(DebAmort),Jour1+(H394-1)*Ijour)))</f>
        <v/>
      </c>
      <c r="L394" s="167">
        <f t="shared" si="53"/>
        <v>0</v>
      </c>
      <c r="M394" s="164">
        <f t="shared" si="54"/>
        <v>0</v>
      </c>
      <c r="N394" s="163">
        <f t="shared" si="55"/>
        <v>0</v>
      </c>
      <c r="O394" s="165">
        <f t="shared" si="56"/>
        <v>0</v>
      </c>
      <c r="P394" s="168">
        <f t="shared" si="57"/>
        <v>0</v>
      </c>
      <c r="Q394" s="1"/>
      <c r="R394" s="34">
        <f t="shared" si="58"/>
        <v>0.04</v>
      </c>
      <c r="S394" s="33">
        <f t="shared" si="52"/>
        <v>6664</v>
      </c>
    </row>
    <row r="395" spans="2:19" x14ac:dyDescent="0.25">
      <c r="B395" s="3"/>
      <c r="C395" s="175"/>
      <c r="D395" s="27"/>
      <c r="E395" s="26"/>
      <c r="F395" s="28"/>
      <c r="H395" s="5" t="str">
        <f t="shared" si="59"/>
        <v/>
      </c>
      <c r="I395" s="7" t="str">
        <f t="shared" si="50"/>
        <v/>
      </c>
      <c r="J395" s="8" t="str">
        <f t="shared" si="51"/>
        <v/>
      </c>
      <c r="K395" s="36" t="str">
        <f>IF(L395=0,"",IF(Ijour=0,MIN(DATE(YEAR(DebAmort),MONTH(DebAmort)+(H395-1)*Imois,Jour1),DATE(YEAR(DebAmort),MONTH(DebAmort)+1+(H395-1)*Imois,0)),DATE(YEAR(DebAmort),MONTH(DebAmort),Jour1+(H395-1)*Ijour)))</f>
        <v/>
      </c>
      <c r="L395" s="167">
        <f t="shared" si="53"/>
        <v>0</v>
      </c>
      <c r="M395" s="164">
        <f t="shared" si="54"/>
        <v>0</v>
      </c>
      <c r="N395" s="163">
        <f t="shared" si="55"/>
        <v>0</v>
      </c>
      <c r="O395" s="165">
        <f t="shared" si="56"/>
        <v>0</v>
      </c>
      <c r="P395" s="168">
        <f t="shared" si="57"/>
        <v>0</v>
      </c>
      <c r="Q395" s="1"/>
      <c r="R395" s="34">
        <f t="shared" si="58"/>
        <v>0.04</v>
      </c>
      <c r="S395" s="33">
        <f t="shared" si="52"/>
        <v>6664</v>
      </c>
    </row>
    <row r="396" spans="2:19" x14ac:dyDescent="0.25">
      <c r="B396" s="3"/>
      <c r="C396" s="175"/>
      <c r="D396" s="27"/>
      <c r="E396" s="26"/>
      <c r="F396" s="28"/>
      <c r="H396" s="5" t="str">
        <f t="shared" si="59"/>
        <v/>
      </c>
      <c r="I396" s="7" t="str">
        <f t="shared" si="50"/>
        <v/>
      </c>
      <c r="J396" s="8" t="str">
        <f t="shared" si="51"/>
        <v/>
      </c>
      <c r="K396" s="36" t="str">
        <f>IF(L396=0,"",IF(Ijour=0,MIN(DATE(YEAR(DebAmort),MONTH(DebAmort)+MoisD+(H396-1)*Imois,Jour2),DATE(YEAR(DebAmort),MONTH(DebAmort)+MoisD+1+(H396-1)*Imois,0)),DATE(YEAR(DebAmort),MONTH(DebAmort),Jour1+(H396-1)*Ijour)))</f>
        <v/>
      </c>
      <c r="L396" s="167">
        <f t="shared" si="53"/>
        <v>0</v>
      </c>
      <c r="M396" s="164">
        <f t="shared" si="54"/>
        <v>0</v>
      </c>
      <c r="N396" s="163">
        <f t="shared" si="55"/>
        <v>0</v>
      </c>
      <c r="O396" s="165">
        <f t="shared" si="56"/>
        <v>0</v>
      </c>
      <c r="P396" s="168">
        <f t="shared" si="57"/>
        <v>0</v>
      </c>
      <c r="Q396" s="1"/>
      <c r="R396" s="34">
        <f t="shared" si="58"/>
        <v>0.04</v>
      </c>
      <c r="S396" s="33">
        <f t="shared" si="52"/>
        <v>6664</v>
      </c>
    </row>
    <row r="397" spans="2:19" x14ac:dyDescent="0.25">
      <c r="B397" s="3"/>
      <c r="C397" s="175"/>
      <c r="D397" s="27"/>
      <c r="E397" s="26"/>
      <c r="F397" s="28"/>
      <c r="H397" s="5" t="str">
        <f t="shared" si="59"/>
        <v/>
      </c>
      <c r="I397" s="7" t="str">
        <f t="shared" si="50"/>
        <v/>
      </c>
      <c r="J397" s="8" t="str">
        <f t="shared" si="51"/>
        <v/>
      </c>
      <c r="K397" s="36" t="str">
        <f>IF(L397=0,"",IF(Ijour=0,MIN(DATE(YEAR(DebAmort),MONTH(DebAmort)+(H397-1)*Imois,Jour1),DATE(YEAR(DebAmort),MONTH(DebAmort)+1+(H397-1)*Imois,0)),DATE(YEAR(DebAmort),MONTH(DebAmort),Jour1+(H397-1)*Ijour)))</f>
        <v/>
      </c>
      <c r="L397" s="167">
        <f t="shared" si="53"/>
        <v>0</v>
      </c>
      <c r="M397" s="164">
        <f t="shared" si="54"/>
        <v>0</v>
      </c>
      <c r="N397" s="163">
        <f t="shared" si="55"/>
        <v>0</v>
      </c>
      <c r="O397" s="165">
        <f t="shared" si="56"/>
        <v>0</v>
      </c>
      <c r="P397" s="168">
        <f t="shared" si="57"/>
        <v>0</v>
      </c>
      <c r="Q397" s="1"/>
      <c r="R397" s="34">
        <f t="shared" si="58"/>
        <v>0.04</v>
      </c>
      <c r="S397" s="33">
        <f t="shared" si="52"/>
        <v>6664</v>
      </c>
    </row>
    <row r="398" spans="2:19" x14ac:dyDescent="0.25">
      <c r="B398" s="3"/>
      <c r="C398" s="175"/>
      <c r="D398" s="27"/>
      <c r="E398" s="26"/>
      <c r="F398" s="28"/>
      <c r="H398" s="5" t="str">
        <f t="shared" si="59"/>
        <v/>
      </c>
      <c r="I398" s="7" t="str">
        <f t="shared" si="50"/>
        <v/>
      </c>
      <c r="J398" s="8" t="str">
        <f t="shared" si="51"/>
        <v/>
      </c>
      <c r="K398" s="36" t="str">
        <f>IF(L398=0,"",IF(Ijour=0,MIN(DATE(YEAR(DebAmort),MONTH(DebAmort)+MoisD+(H398-1)*Imois,Jour2),DATE(YEAR(DebAmort),MONTH(DebAmort)+MoisD+1+(H398-1)*Imois,0)),DATE(YEAR(DebAmort),MONTH(DebAmort),Jour1+(H398-1)*Ijour)))</f>
        <v/>
      </c>
      <c r="L398" s="167">
        <f t="shared" si="53"/>
        <v>0</v>
      </c>
      <c r="M398" s="164">
        <f t="shared" si="54"/>
        <v>0</v>
      </c>
      <c r="N398" s="163">
        <f t="shared" si="55"/>
        <v>0</v>
      </c>
      <c r="O398" s="165">
        <f t="shared" si="56"/>
        <v>0</v>
      </c>
      <c r="P398" s="168">
        <f t="shared" si="57"/>
        <v>0</v>
      </c>
      <c r="Q398" s="1"/>
      <c r="R398" s="34">
        <f t="shared" si="58"/>
        <v>0.04</v>
      </c>
      <c r="S398" s="33">
        <f t="shared" si="52"/>
        <v>6664</v>
      </c>
    </row>
    <row r="399" spans="2:19" x14ac:dyDescent="0.25">
      <c r="B399" s="3"/>
      <c r="C399" s="175"/>
      <c r="D399" s="27"/>
      <c r="E399" s="26"/>
      <c r="F399" s="28"/>
      <c r="H399" s="5" t="str">
        <f t="shared" si="59"/>
        <v/>
      </c>
      <c r="I399" s="7" t="str">
        <f t="shared" ref="I399:I447" si="60">IF(L399&gt;0,NbEch+Différé+1-H399,"")</f>
        <v/>
      </c>
      <c r="J399" s="8" t="str">
        <f t="shared" ref="J399:J447" si="61">IF(ISNUMBER(K399),YEAR(K399),"")</f>
        <v/>
      </c>
      <c r="K399" s="36" t="str">
        <f>IF(L399=0,"",IF(Ijour=0,MIN(DATE(YEAR(DebAmort),MONTH(DebAmort)+(H399-1)*Imois,Jour1),DATE(YEAR(DebAmort),MONTH(DebAmort)+1+(H399-1)*Imois,0)),DATE(YEAR(DebAmort),MONTH(DebAmort),Jour1+(H399-1)*Ijour)))</f>
        <v/>
      </c>
      <c r="L399" s="167">
        <f t="shared" si="53"/>
        <v>0</v>
      </c>
      <c r="M399" s="164">
        <f t="shared" si="54"/>
        <v>0</v>
      </c>
      <c r="N399" s="163">
        <f t="shared" si="55"/>
        <v>0</v>
      </c>
      <c r="O399" s="165">
        <f t="shared" si="56"/>
        <v>0</v>
      </c>
      <c r="P399" s="168">
        <f t="shared" si="57"/>
        <v>0</v>
      </c>
      <c r="Q399" s="1"/>
      <c r="R399" s="34">
        <f t="shared" si="58"/>
        <v>0.04</v>
      </c>
      <c r="S399" s="33">
        <f t="shared" si="52"/>
        <v>6664</v>
      </c>
    </row>
    <row r="400" spans="2:19" x14ac:dyDescent="0.25">
      <c r="B400" s="3"/>
      <c r="C400" s="175"/>
      <c r="D400" s="27"/>
      <c r="E400" s="26"/>
      <c r="F400" s="28"/>
      <c r="H400" s="5" t="str">
        <f t="shared" si="59"/>
        <v/>
      </c>
      <c r="I400" s="7" t="str">
        <f t="shared" si="60"/>
        <v/>
      </c>
      <c r="J400" s="8" t="str">
        <f t="shared" si="61"/>
        <v/>
      </c>
      <c r="K400" s="36" t="str">
        <f>IF(L400=0,"",IF(Ijour=0,MIN(DATE(YEAR(DebAmort),MONTH(DebAmort)+MoisD+(H400-1)*Imois,Jour2),DATE(YEAR(DebAmort),MONTH(DebAmort)+MoisD+1+(H400-1)*Imois,0)),DATE(YEAR(DebAmort),MONTH(DebAmort),Jour1+(H400-1)*Ijour)))</f>
        <v/>
      </c>
      <c r="L400" s="167">
        <f t="shared" si="53"/>
        <v>0</v>
      </c>
      <c r="M400" s="164">
        <f t="shared" si="54"/>
        <v>0</v>
      </c>
      <c r="N400" s="163">
        <f t="shared" si="55"/>
        <v>0</v>
      </c>
      <c r="O400" s="165">
        <f t="shared" si="56"/>
        <v>0</v>
      </c>
      <c r="P400" s="168">
        <f t="shared" si="57"/>
        <v>0</v>
      </c>
      <c r="Q400" s="1"/>
      <c r="R400" s="34">
        <f t="shared" si="58"/>
        <v>0.04</v>
      </c>
      <c r="S400" s="33">
        <f t="shared" ref="S400:S447" si="62">IF(E400&gt;0,E400,IF(D400&gt;0,IF(AND(EchFIXE,R400&gt;0),ROUND((L400-C400)*R400/(1-((1+R400)^-D400)),NbDeci),ROUND(L400/D400,NbDeci)),S399))</f>
        <v>6664</v>
      </c>
    </row>
    <row r="401" spans="2:19" x14ac:dyDescent="0.25">
      <c r="B401" s="3"/>
      <c r="C401" s="175"/>
      <c r="D401" s="27"/>
      <c r="E401" s="26"/>
      <c r="F401" s="28"/>
      <c r="H401" s="5" t="str">
        <f t="shared" si="59"/>
        <v/>
      </c>
      <c r="I401" s="7" t="str">
        <f t="shared" si="60"/>
        <v/>
      </c>
      <c r="J401" s="8" t="str">
        <f t="shared" si="61"/>
        <v/>
      </c>
      <c r="K401" s="36" t="str">
        <f>IF(L401=0,"",IF(Ijour=0,MIN(DATE(YEAR(DebAmort),MONTH(DebAmort)+(H401-1)*Imois,Jour1),DATE(YEAR(DebAmort),MONTH(DebAmort)+1+(H401-1)*Imois,0)),DATE(YEAR(DebAmort),MONTH(DebAmort),Jour1+(H401-1)*Ijour)))</f>
        <v/>
      </c>
      <c r="L401" s="167">
        <f t="shared" si="53"/>
        <v>0</v>
      </c>
      <c r="M401" s="164">
        <f t="shared" si="54"/>
        <v>0</v>
      </c>
      <c r="N401" s="163">
        <f t="shared" si="55"/>
        <v>0</v>
      </c>
      <c r="O401" s="165">
        <f t="shared" si="56"/>
        <v>0</v>
      </c>
      <c r="P401" s="168">
        <f t="shared" si="57"/>
        <v>0</v>
      </c>
      <c r="Q401" s="1"/>
      <c r="R401" s="34">
        <f t="shared" si="58"/>
        <v>0.04</v>
      </c>
      <c r="S401" s="33">
        <f t="shared" si="62"/>
        <v>6664</v>
      </c>
    </row>
    <row r="402" spans="2:19" x14ac:dyDescent="0.25">
      <c r="B402" s="3"/>
      <c r="C402" s="175"/>
      <c r="D402" s="27"/>
      <c r="E402" s="26"/>
      <c r="F402" s="28"/>
      <c r="H402" s="5" t="str">
        <f t="shared" si="59"/>
        <v/>
      </c>
      <c r="I402" s="7" t="str">
        <f t="shared" si="60"/>
        <v/>
      </c>
      <c r="J402" s="8" t="str">
        <f t="shared" si="61"/>
        <v/>
      </c>
      <c r="K402" s="36" t="str">
        <f>IF(L402=0,"",IF(Ijour=0,MIN(DATE(YEAR(DebAmort),MONTH(DebAmort)+MoisD+(H402-1)*Imois,Jour2),DATE(YEAR(DebAmort),MONTH(DebAmort)+MoisD+1+(H402-1)*Imois,0)),DATE(YEAR(DebAmort),MONTH(DebAmort),Jour1+(H402-1)*Ijour)))</f>
        <v/>
      </c>
      <c r="L402" s="167">
        <f t="shared" ref="L402:L447" si="63">L401-N401</f>
        <v>0</v>
      </c>
      <c r="M402" s="164">
        <f t="shared" ref="M402:M447" si="64">IF(H402&lt;=NoEchMaxi,ROUND(L402*R402,NbDeci),0)</f>
        <v>0</v>
      </c>
      <c r="N402" s="163">
        <f t="shared" ref="N402:N447" si="65">IF(OR(H402&lt;=Différé,H402&gt;NoEchMaxi),IF(DiffTotal,-M402,0),IF(H402&gt;=NoEchRemb,L402,IF(S402-(M402*EchFIXE)&gt;L402-2,L402,S402-(M402*EchFIXE))))+C402</f>
        <v>0</v>
      </c>
      <c r="O402" s="165">
        <f t="shared" ref="O402:O447" si="66">IF(OR(L402=0,H402&gt;NoEchMaxi),0,ROUND(FraisF+FraisV*L402,NbDeci))+F402</f>
        <v>0</v>
      </c>
      <c r="P402" s="168">
        <f t="shared" ref="P402:P447" si="67">SUM(M402:O402)</f>
        <v>0</v>
      </c>
      <c r="Q402" s="1"/>
      <c r="R402" s="34">
        <f t="shared" ref="R402:R447" si="68">IF(B402&gt;0,IF(TauxActuariel,((B402+1)^(1/NbEchAn))-1,B402/NbEchAn),R401)</f>
        <v>0.04</v>
      </c>
      <c r="S402" s="33">
        <f t="shared" si="62"/>
        <v>6664</v>
      </c>
    </row>
    <row r="403" spans="2:19" x14ac:dyDescent="0.25">
      <c r="B403" s="3"/>
      <c r="C403" s="175"/>
      <c r="D403" s="27"/>
      <c r="E403" s="26"/>
      <c r="F403" s="28"/>
      <c r="H403" s="5" t="str">
        <f t="shared" ref="H403:H447" si="69">IF(L403=0,"",H402+1)</f>
        <v/>
      </c>
      <c r="I403" s="7" t="str">
        <f t="shared" si="60"/>
        <v/>
      </c>
      <c r="J403" s="8" t="str">
        <f t="shared" si="61"/>
        <v/>
      </c>
      <c r="K403" s="36" t="str">
        <f>IF(L403=0,"",IF(Ijour=0,MIN(DATE(YEAR(DebAmort),MONTH(DebAmort)+(H403-1)*Imois,Jour1),DATE(YEAR(DebAmort),MONTH(DebAmort)+1+(H403-1)*Imois,0)),DATE(YEAR(DebAmort),MONTH(DebAmort),Jour1+(H403-1)*Ijour)))</f>
        <v/>
      </c>
      <c r="L403" s="167">
        <f t="shared" si="63"/>
        <v>0</v>
      </c>
      <c r="M403" s="164">
        <f t="shared" si="64"/>
        <v>0</v>
      </c>
      <c r="N403" s="163">
        <f t="shared" si="65"/>
        <v>0</v>
      </c>
      <c r="O403" s="165">
        <f t="shared" si="66"/>
        <v>0</v>
      </c>
      <c r="P403" s="168">
        <f t="shared" si="67"/>
        <v>0</v>
      </c>
      <c r="Q403" s="1"/>
      <c r="R403" s="34">
        <f t="shared" si="68"/>
        <v>0.04</v>
      </c>
      <c r="S403" s="33">
        <f t="shared" si="62"/>
        <v>6664</v>
      </c>
    </row>
    <row r="404" spans="2:19" x14ac:dyDescent="0.25">
      <c r="B404" s="3"/>
      <c r="C404" s="175"/>
      <c r="D404" s="27"/>
      <c r="E404" s="26"/>
      <c r="F404" s="28"/>
      <c r="H404" s="5" t="str">
        <f t="shared" si="69"/>
        <v/>
      </c>
      <c r="I404" s="7" t="str">
        <f t="shared" si="60"/>
        <v/>
      </c>
      <c r="J404" s="8" t="str">
        <f t="shared" si="61"/>
        <v/>
      </c>
      <c r="K404" s="36" t="str">
        <f>IF(L404=0,"",IF(Ijour=0,MIN(DATE(YEAR(DebAmort),MONTH(DebAmort)+MoisD+(H404-1)*Imois,Jour2),DATE(YEAR(DebAmort),MONTH(DebAmort)+MoisD+1+(H404-1)*Imois,0)),DATE(YEAR(DebAmort),MONTH(DebAmort),Jour1+(H404-1)*Ijour)))</f>
        <v/>
      </c>
      <c r="L404" s="167">
        <f t="shared" si="63"/>
        <v>0</v>
      </c>
      <c r="M404" s="164">
        <f t="shared" si="64"/>
        <v>0</v>
      </c>
      <c r="N404" s="163">
        <f t="shared" si="65"/>
        <v>0</v>
      </c>
      <c r="O404" s="165">
        <f t="shared" si="66"/>
        <v>0</v>
      </c>
      <c r="P404" s="168">
        <f t="shared" si="67"/>
        <v>0</v>
      </c>
      <c r="Q404" s="1"/>
      <c r="R404" s="34">
        <f t="shared" si="68"/>
        <v>0.04</v>
      </c>
      <c r="S404" s="33">
        <f t="shared" si="62"/>
        <v>6664</v>
      </c>
    </row>
    <row r="405" spans="2:19" x14ac:dyDescent="0.25">
      <c r="B405" s="3"/>
      <c r="C405" s="175"/>
      <c r="D405" s="27"/>
      <c r="E405" s="26"/>
      <c r="F405" s="28"/>
      <c r="H405" s="5" t="str">
        <f t="shared" si="69"/>
        <v/>
      </c>
      <c r="I405" s="7" t="str">
        <f t="shared" si="60"/>
        <v/>
      </c>
      <c r="J405" s="8" t="str">
        <f t="shared" si="61"/>
        <v/>
      </c>
      <c r="K405" s="36" t="str">
        <f>IF(L405=0,"",IF(Ijour=0,MIN(DATE(YEAR(DebAmort),MONTH(DebAmort)+(H405-1)*Imois,Jour1),DATE(YEAR(DebAmort),MONTH(DebAmort)+1+(H405-1)*Imois,0)),DATE(YEAR(DebAmort),MONTH(DebAmort),Jour1+(H405-1)*Ijour)))</f>
        <v/>
      </c>
      <c r="L405" s="167">
        <f t="shared" si="63"/>
        <v>0</v>
      </c>
      <c r="M405" s="164">
        <f t="shared" si="64"/>
        <v>0</v>
      </c>
      <c r="N405" s="163">
        <f t="shared" si="65"/>
        <v>0</v>
      </c>
      <c r="O405" s="165">
        <f t="shared" si="66"/>
        <v>0</v>
      </c>
      <c r="P405" s="168">
        <f t="shared" si="67"/>
        <v>0</v>
      </c>
      <c r="Q405" s="1"/>
      <c r="R405" s="34">
        <f t="shared" si="68"/>
        <v>0.04</v>
      </c>
      <c r="S405" s="33">
        <f t="shared" si="62"/>
        <v>6664</v>
      </c>
    </row>
    <row r="406" spans="2:19" x14ac:dyDescent="0.25">
      <c r="B406" s="3"/>
      <c r="C406" s="175"/>
      <c r="D406" s="27"/>
      <c r="E406" s="26"/>
      <c r="F406" s="28"/>
      <c r="H406" s="5" t="str">
        <f t="shared" si="69"/>
        <v/>
      </c>
      <c r="I406" s="7" t="str">
        <f t="shared" si="60"/>
        <v/>
      </c>
      <c r="J406" s="8" t="str">
        <f t="shared" si="61"/>
        <v/>
      </c>
      <c r="K406" s="36" t="str">
        <f>IF(L406=0,"",IF(Ijour=0,MIN(DATE(YEAR(DebAmort),MONTH(DebAmort)+MoisD+(H406-1)*Imois,Jour2),DATE(YEAR(DebAmort),MONTH(DebAmort)+MoisD+1+(H406-1)*Imois,0)),DATE(YEAR(DebAmort),MONTH(DebAmort),Jour1+(H406-1)*Ijour)))</f>
        <v/>
      </c>
      <c r="L406" s="167">
        <f t="shared" si="63"/>
        <v>0</v>
      </c>
      <c r="M406" s="164">
        <f t="shared" si="64"/>
        <v>0</v>
      </c>
      <c r="N406" s="163">
        <f t="shared" si="65"/>
        <v>0</v>
      </c>
      <c r="O406" s="165">
        <f t="shared" si="66"/>
        <v>0</v>
      </c>
      <c r="P406" s="168">
        <f t="shared" si="67"/>
        <v>0</v>
      </c>
      <c r="Q406" s="1"/>
      <c r="R406" s="34">
        <f t="shared" si="68"/>
        <v>0.04</v>
      </c>
      <c r="S406" s="33">
        <f t="shared" si="62"/>
        <v>6664</v>
      </c>
    </row>
    <row r="407" spans="2:19" x14ac:dyDescent="0.25">
      <c r="B407" s="3"/>
      <c r="C407" s="175"/>
      <c r="D407" s="27"/>
      <c r="E407" s="26"/>
      <c r="F407" s="28"/>
      <c r="H407" s="5" t="str">
        <f t="shared" si="69"/>
        <v/>
      </c>
      <c r="I407" s="7" t="str">
        <f t="shared" si="60"/>
        <v/>
      </c>
      <c r="J407" s="8" t="str">
        <f t="shared" si="61"/>
        <v/>
      </c>
      <c r="K407" s="36" t="str">
        <f>IF(L407=0,"",IF(Ijour=0,MIN(DATE(YEAR(DebAmort),MONTH(DebAmort)+(H407-1)*Imois,Jour1),DATE(YEAR(DebAmort),MONTH(DebAmort)+1+(H407-1)*Imois,0)),DATE(YEAR(DebAmort),MONTH(DebAmort),Jour1+(H407-1)*Ijour)))</f>
        <v/>
      </c>
      <c r="L407" s="167">
        <f t="shared" si="63"/>
        <v>0</v>
      </c>
      <c r="M407" s="164">
        <f t="shared" si="64"/>
        <v>0</v>
      </c>
      <c r="N407" s="163">
        <f t="shared" si="65"/>
        <v>0</v>
      </c>
      <c r="O407" s="165">
        <f t="shared" si="66"/>
        <v>0</v>
      </c>
      <c r="P407" s="168">
        <f t="shared" si="67"/>
        <v>0</v>
      </c>
      <c r="Q407" s="1"/>
      <c r="R407" s="34">
        <f t="shared" si="68"/>
        <v>0.04</v>
      </c>
      <c r="S407" s="33">
        <f t="shared" si="62"/>
        <v>6664</v>
      </c>
    </row>
    <row r="408" spans="2:19" x14ac:dyDescent="0.25">
      <c r="B408" s="3"/>
      <c r="C408" s="175"/>
      <c r="D408" s="27"/>
      <c r="E408" s="26"/>
      <c r="F408" s="28"/>
      <c r="H408" s="5" t="str">
        <f t="shared" si="69"/>
        <v/>
      </c>
      <c r="I408" s="7" t="str">
        <f t="shared" si="60"/>
        <v/>
      </c>
      <c r="J408" s="8" t="str">
        <f t="shared" si="61"/>
        <v/>
      </c>
      <c r="K408" s="36" t="str">
        <f>IF(L408=0,"",IF(Ijour=0,MIN(DATE(YEAR(DebAmort),MONTH(DebAmort)+MoisD+(H408-1)*Imois,Jour2),DATE(YEAR(DebAmort),MONTH(DebAmort)+MoisD+1+(H408-1)*Imois,0)),DATE(YEAR(DebAmort),MONTH(DebAmort),Jour1+(H408-1)*Ijour)))</f>
        <v/>
      </c>
      <c r="L408" s="167">
        <f t="shared" si="63"/>
        <v>0</v>
      </c>
      <c r="M408" s="164">
        <f t="shared" si="64"/>
        <v>0</v>
      </c>
      <c r="N408" s="163">
        <f t="shared" si="65"/>
        <v>0</v>
      </c>
      <c r="O408" s="165">
        <f t="shared" si="66"/>
        <v>0</v>
      </c>
      <c r="P408" s="168">
        <f t="shared" si="67"/>
        <v>0</v>
      </c>
      <c r="Q408" s="1"/>
      <c r="R408" s="34">
        <f t="shared" si="68"/>
        <v>0.04</v>
      </c>
      <c r="S408" s="33">
        <f t="shared" si="62"/>
        <v>6664</v>
      </c>
    </row>
    <row r="409" spans="2:19" x14ac:dyDescent="0.25">
      <c r="B409" s="3"/>
      <c r="C409" s="175"/>
      <c r="D409" s="27"/>
      <c r="E409" s="26"/>
      <c r="F409" s="28"/>
      <c r="H409" s="5" t="str">
        <f t="shared" si="69"/>
        <v/>
      </c>
      <c r="I409" s="7" t="str">
        <f t="shared" si="60"/>
        <v/>
      </c>
      <c r="J409" s="8" t="str">
        <f t="shared" si="61"/>
        <v/>
      </c>
      <c r="K409" s="36" t="str">
        <f>IF(L409=0,"",IF(Ijour=0,MIN(DATE(YEAR(DebAmort),MONTH(DebAmort)+(H409-1)*Imois,Jour1),DATE(YEAR(DebAmort),MONTH(DebAmort)+1+(H409-1)*Imois,0)),DATE(YEAR(DebAmort),MONTH(DebAmort),Jour1+(H409-1)*Ijour)))</f>
        <v/>
      </c>
      <c r="L409" s="167">
        <f t="shared" si="63"/>
        <v>0</v>
      </c>
      <c r="M409" s="164">
        <f t="shared" si="64"/>
        <v>0</v>
      </c>
      <c r="N409" s="163">
        <f t="shared" si="65"/>
        <v>0</v>
      </c>
      <c r="O409" s="165">
        <f t="shared" si="66"/>
        <v>0</v>
      </c>
      <c r="P409" s="168">
        <f t="shared" si="67"/>
        <v>0</v>
      </c>
      <c r="Q409" s="1"/>
      <c r="R409" s="34">
        <f t="shared" si="68"/>
        <v>0.04</v>
      </c>
      <c r="S409" s="33">
        <f t="shared" si="62"/>
        <v>6664</v>
      </c>
    </row>
    <row r="410" spans="2:19" x14ac:dyDescent="0.25">
      <c r="B410" s="3"/>
      <c r="C410" s="175"/>
      <c r="D410" s="27"/>
      <c r="E410" s="26"/>
      <c r="F410" s="28"/>
      <c r="H410" s="5" t="str">
        <f t="shared" si="69"/>
        <v/>
      </c>
      <c r="I410" s="7" t="str">
        <f t="shared" si="60"/>
        <v/>
      </c>
      <c r="J410" s="8" t="str">
        <f t="shared" si="61"/>
        <v/>
      </c>
      <c r="K410" s="36" t="str">
        <f>IF(L410=0,"",IF(Ijour=0,MIN(DATE(YEAR(DebAmort),MONTH(DebAmort)+MoisD+(H410-1)*Imois,Jour2),DATE(YEAR(DebAmort),MONTH(DebAmort)+MoisD+1+(H410-1)*Imois,0)),DATE(YEAR(DebAmort),MONTH(DebAmort),Jour1+(H410-1)*Ijour)))</f>
        <v/>
      </c>
      <c r="L410" s="167">
        <f t="shared" si="63"/>
        <v>0</v>
      </c>
      <c r="M410" s="164">
        <f t="shared" si="64"/>
        <v>0</v>
      </c>
      <c r="N410" s="163">
        <f t="shared" si="65"/>
        <v>0</v>
      </c>
      <c r="O410" s="165">
        <f t="shared" si="66"/>
        <v>0</v>
      </c>
      <c r="P410" s="168">
        <f t="shared" si="67"/>
        <v>0</v>
      </c>
      <c r="Q410" s="1"/>
      <c r="R410" s="34">
        <f t="shared" si="68"/>
        <v>0.04</v>
      </c>
      <c r="S410" s="33">
        <f t="shared" si="62"/>
        <v>6664</v>
      </c>
    </row>
    <row r="411" spans="2:19" x14ac:dyDescent="0.25">
      <c r="B411" s="3"/>
      <c r="C411" s="175"/>
      <c r="D411" s="27"/>
      <c r="E411" s="26"/>
      <c r="F411" s="28"/>
      <c r="H411" s="5" t="str">
        <f t="shared" si="69"/>
        <v/>
      </c>
      <c r="I411" s="7" t="str">
        <f t="shared" si="60"/>
        <v/>
      </c>
      <c r="J411" s="8" t="str">
        <f t="shared" si="61"/>
        <v/>
      </c>
      <c r="K411" s="36" t="str">
        <f>IF(L411=0,"",IF(Ijour=0,MIN(DATE(YEAR(DebAmort),MONTH(DebAmort)+(H411-1)*Imois,Jour1),DATE(YEAR(DebAmort),MONTH(DebAmort)+1+(H411-1)*Imois,0)),DATE(YEAR(DebAmort),MONTH(DebAmort),Jour1+(H411-1)*Ijour)))</f>
        <v/>
      </c>
      <c r="L411" s="167">
        <f t="shared" si="63"/>
        <v>0</v>
      </c>
      <c r="M411" s="164">
        <f t="shared" si="64"/>
        <v>0</v>
      </c>
      <c r="N411" s="163">
        <f t="shared" si="65"/>
        <v>0</v>
      </c>
      <c r="O411" s="165">
        <f t="shared" si="66"/>
        <v>0</v>
      </c>
      <c r="P411" s="168">
        <f t="shared" si="67"/>
        <v>0</v>
      </c>
      <c r="Q411" s="1"/>
      <c r="R411" s="34">
        <f t="shared" si="68"/>
        <v>0.04</v>
      </c>
      <c r="S411" s="33">
        <f t="shared" si="62"/>
        <v>6664</v>
      </c>
    </row>
    <row r="412" spans="2:19" x14ac:dyDescent="0.25">
      <c r="B412" s="3"/>
      <c r="C412" s="175"/>
      <c r="D412" s="27"/>
      <c r="E412" s="26"/>
      <c r="F412" s="28"/>
      <c r="H412" s="5" t="str">
        <f t="shared" si="69"/>
        <v/>
      </c>
      <c r="I412" s="7" t="str">
        <f t="shared" si="60"/>
        <v/>
      </c>
      <c r="J412" s="8" t="str">
        <f t="shared" si="61"/>
        <v/>
      </c>
      <c r="K412" s="36" t="str">
        <f>IF(L412=0,"",IF(Ijour=0,MIN(DATE(YEAR(DebAmort),MONTH(DebAmort)+MoisD+(H412-1)*Imois,Jour2),DATE(YEAR(DebAmort),MONTH(DebAmort)+MoisD+1+(H412-1)*Imois,0)),DATE(YEAR(DebAmort),MONTH(DebAmort),Jour1+(H412-1)*Ijour)))</f>
        <v/>
      </c>
      <c r="L412" s="167">
        <f t="shared" si="63"/>
        <v>0</v>
      </c>
      <c r="M412" s="164">
        <f t="shared" si="64"/>
        <v>0</v>
      </c>
      <c r="N412" s="163">
        <f t="shared" si="65"/>
        <v>0</v>
      </c>
      <c r="O412" s="165">
        <f t="shared" si="66"/>
        <v>0</v>
      </c>
      <c r="P412" s="168">
        <f t="shared" si="67"/>
        <v>0</v>
      </c>
      <c r="Q412" s="1"/>
      <c r="R412" s="34">
        <f t="shared" si="68"/>
        <v>0.04</v>
      </c>
      <c r="S412" s="33">
        <f t="shared" si="62"/>
        <v>6664</v>
      </c>
    </row>
    <row r="413" spans="2:19" x14ac:dyDescent="0.25">
      <c r="B413" s="3"/>
      <c r="C413" s="175"/>
      <c r="D413" s="27"/>
      <c r="E413" s="26"/>
      <c r="F413" s="28"/>
      <c r="H413" s="5" t="str">
        <f t="shared" si="69"/>
        <v/>
      </c>
      <c r="I413" s="7" t="str">
        <f t="shared" si="60"/>
        <v/>
      </c>
      <c r="J413" s="8" t="str">
        <f t="shared" si="61"/>
        <v/>
      </c>
      <c r="K413" s="36" t="str">
        <f>IF(L413=0,"",IF(Ijour=0,MIN(DATE(YEAR(DebAmort),MONTH(DebAmort)+(H413-1)*Imois,Jour1),DATE(YEAR(DebAmort),MONTH(DebAmort)+1+(H413-1)*Imois,0)),DATE(YEAR(DebAmort),MONTH(DebAmort),Jour1+(H413-1)*Ijour)))</f>
        <v/>
      </c>
      <c r="L413" s="167">
        <f t="shared" si="63"/>
        <v>0</v>
      </c>
      <c r="M413" s="164">
        <f t="shared" si="64"/>
        <v>0</v>
      </c>
      <c r="N413" s="163">
        <f t="shared" si="65"/>
        <v>0</v>
      </c>
      <c r="O413" s="165">
        <f t="shared" si="66"/>
        <v>0</v>
      </c>
      <c r="P413" s="168">
        <f t="shared" si="67"/>
        <v>0</v>
      </c>
      <c r="Q413" s="1"/>
      <c r="R413" s="34">
        <f t="shared" si="68"/>
        <v>0.04</v>
      </c>
      <c r="S413" s="33">
        <f t="shared" si="62"/>
        <v>6664</v>
      </c>
    </row>
    <row r="414" spans="2:19" x14ac:dyDescent="0.25">
      <c r="B414" s="3"/>
      <c r="C414" s="175"/>
      <c r="D414" s="27"/>
      <c r="E414" s="26"/>
      <c r="F414" s="28"/>
      <c r="H414" s="5" t="str">
        <f t="shared" si="69"/>
        <v/>
      </c>
      <c r="I414" s="7" t="str">
        <f t="shared" si="60"/>
        <v/>
      </c>
      <c r="J414" s="8" t="str">
        <f t="shared" si="61"/>
        <v/>
      </c>
      <c r="K414" s="36" t="str">
        <f>IF(L414=0,"",IF(Ijour=0,MIN(DATE(YEAR(DebAmort),MONTH(DebAmort)+MoisD+(H414-1)*Imois,Jour2),DATE(YEAR(DebAmort),MONTH(DebAmort)+MoisD+1+(H414-1)*Imois,0)),DATE(YEAR(DebAmort),MONTH(DebAmort),Jour1+(H414-1)*Ijour)))</f>
        <v/>
      </c>
      <c r="L414" s="167">
        <f t="shared" si="63"/>
        <v>0</v>
      </c>
      <c r="M414" s="164">
        <f t="shared" si="64"/>
        <v>0</v>
      </c>
      <c r="N414" s="163">
        <f t="shared" si="65"/>
        <v>0</v>
      </c>
      <c r="O414" s="165">
        <f t="shared" si="66"/>
        <v>0</v>
      </c>
      <c r="P414" s="168">
        <f t="shared" si="67"/>
        <v>0</v>
      </c>
      <c r="Q414" s="1"/>
      <c r="R414" s="34">
        <f t="shared" si="68"/>
        <v>0.04</v>
      </c>
      <c r="S414" s="33">
        <f t="shared" si="62"/>
        <v>6664</v>
      </c>
    </row>
    <row r="415" spans="2:19" x14ac:dyDescent="0.25">
      <c r="B415" s="3"/>
      <c r="C415" s="175"/>
      <c r="D415" s="27"/>
      <c r="E415" s="26"/>
      <c r="F415" s="28"/>
      <c r="H415" s="5" t="str">
        <f t="shared" si="69"/>
        <v/>
      </c>
      <c r="I415" s="7" t="str">
        <f t="shared" si="60"/>
        <v/>
      </c>
      <c r="J415" s="8" t="str">
        <f t="shared" si="61"/>
        <v/>
      </c>
      <c r="K415" s="36" t="str">
        <f>IF(L415=0,"",IF(Ijour=0,MIN(DATE(YEAR(DebAmort),MONTH(DebAmort)+(H415-1)*Imois,Jour1),DATE(YEAR(DebAmort),MONTH(DebAmort)+1+(H415-1)*Imois,0)),DATE(YEAR(DebAmort),MONTH(DebAmort),Jour1+(H415-1)*Ijour)))</f>
        <v/>
      </c>
      <c r="L415" s="167">
        <f t="shared" si="63"/>
        <v>0</v>
      </c>
      <c r="M415" s="164">
        <f t="shared" si="64"/>
        <v>0</v>
      </c>
      <c r="N415" s="163">
        <f t="shared" si="65"/>
        <v>0</v>
      </c>
      <c r="O415" s="165">
        <f t="shared" si="66"/>
        <v>0</v>
      </c>
      <c r="P415" s="168">
        <f t="shared" si="67"/>
        <v>0</v>
      </c>
      <c r="Q415" s="1"/>
      <c r="R415" s="34">
        <f t="shared" si="68"/>
        <v>0.04</v>
      </c>
      <c r="S415" s="33">
        <f t="shared" si="62"/>
        <v>6664</v>
      </c>
    </row>
    <row r="416" spans="2:19" x14ac:dyDescent="0.25">
      <c r="B416" s="3"/>
      <c r="C416" s="175"/>
      <c r="D416" s="27"/>
      <c r="E416" s="26"/>
      <c r="F416" s="28"/>
      <c r="H416" s="5" t="str">
        <f t="shared" si="69"/>
        <v/>
      </c>
      <c r="I416" s="7" t="str">
        <f t="shared" si="60"/>
        <v/>
      </c>
      <c r="J416" s="8" t="str">
        <f t="shared" si="61"/>
        <v/>
      </c>
      <c r="K416" s="36" t="str">
        <f>IF(L416=0,"",IF(Ijour=0,MIN(DATE(YEAR(DebAmort),MONTH(DebAmort)+MoisD+(H416-1)*Imois,Jour2),DATE(YEAR(DebAmort),MONTH(DebAmort)+MoisD+1+(H416-1)*Imois,0)),DATE(YEAR(DebAmort),MONTH(DebAmort),Jour1+(H416-1)*Ijour)))</f>
        <v/>
      </c>
      <c r="L416" s="167">
        <f t="shared" si="63"/>
        <v>0</v>
      </c>
      <c r="M416" s="164">
        <f t="shared" si="64"/>
        <v>0</v>
      </c>
      <c r="N416" s="163">
        <f t="shared" si="65"/>
        <v>0</v>
      </c>
      <c r="O416" s="165">
        <f t="shared" si="66"/>
        <v>0</v>
      </c>
      <c r="P416" s="168">
        <f t="shared" si="67"/>
        <v>0</v>
      </c>
      <c r="Q416" s="1"/>
      <c r="R416" s="34">
        <f t="shared" si="68"/>
        <v>0.04</v>
      </c>
      <c r="S416" s="33">
        <f t="shared" si="62"/>
        <v>6664</v>
      </c>
    </row>
    <row r="417" spans="2:19" x14ac:dyDescent="0.25">
      <c r="B417" s="3"/>
      <c r="C417" s="175"/>
      <c r="D417" s="27"/>
      <c r="E417" s="26"/>
      <c r="F417" s="28"/>
      <c r="H417" s="5" t="str">
        <f t="shared" si="69"/>
        <v/>
      </c>
      <c r="I417" s="7" t="str">
        <f t="shared" si="60"/>
        <v/>
      </c>
      <c r="J417" s="8" t="str">
        <f t="shared" si="61"/>
        <v/>
      </c>
      <c r="K417" s="36" t="str">
        <f>IF(L417=0,"",IF(Ijour=0,MIN(DATE(YEAR(DebAmort),MONTH(DebAmort)+(H417-1)*Imois,Jour1),DATE(YEAR(DebAmort),MONTH(DebAmort)+1+(H417-1)*Imois,0)),DATE(YEAR(DebAmort),MONTH(DebAmort),Jour1+(H417-1)*Ijour)))</f>
        <v/>
      </c>
      <c r="L417" s="167">
        <f t="shared" si="63"/>
        <v>0</v>
      </c>
      <c r="M417" s="164">
        <f t="shared" si="64"/>
        <v>0</v>
      </c>
      <c r="N417" s="163">
        <f t="shared" si="65"/>
        <v>0</v>
      </c>
      <c r="O417" s="165">
        <f t="shared" si="66"/>
        <v>0</v>
      </c>
      <c r="P417" s="168">
        <f t="shared" si="67"/>
        <v>0</v>
      </c>
      <c r="Q417" s="1"/>
      <c r="R417" s="34">
        <f t="shared" si="68"/>
        <v>0.04</v>
      </c>
      <c r="S417" s="33">
        <f t="shared" si="62"/>
        <v>6664</v>
      </c>
    </row>
    <row r="418" spans="2:19" x14ac:dyDescent="0.25">
      <c r="B418" s="3"/>
      <c r="C418" s="175"/>
      <c r="D418" s="27"/>
      <c r="E418" s="26"/>
      <c r="F418" s="28"/>
      <c r="H418" s="5" t="str">
        <f t="shared" si="69"/>
        <v/>
      </c>
      <c r="I418" s="7" t="str">
        <f t="shared" si="60"/>
        <v/>
      </c>
      <c r="J418" s="8" t="str">
        <f t="shared" si="61"/>
        <v/>
      </c>
      <c r="K418" s="36" t="str">
        <f>IF(L418=0,"",IF(Ijour=0,MIN(DATE(YEAR(DebAmort),MONTH(DebAmort)+MoisD+(H418-1)*Imois,Jour2),DATE(YEAR(DebAmort),MONTH(DebAmort)+MoisD+1+(H418-1)*Imois,0)),DATE(YEAR(DebAmort),MONTH(DebAmort),Jour1+(H418-1)*Ijour)))</f>
        <v/>
      </c>
      <c r="L418" s="167">
        <f t="shared" si="63"/>
        <v>0</v>
      </c>
      <c r="M418" s="164">
        <f t="shared" si="64"/>
        <v>0</v>
      </c>
      <c r="N418" s="163">
        <f t="shared" si="65"/>
        <v>0</v>
      </c>
      <c r="O418" s="165">
        <f t="shared" si="66"/>
        <v>0</v>
      </c>
      <c r="P418" s="168">
        <f t="shared" si="67"/>
        <v>0</v>
      </c>
      <c r="Q418" s="1"/>
      <c r="R418" s="34">
        <f t="shared" si="68"/>
        <v>0.04</v>
      </c>
      <c r="S418" s="33">
        <f t="shared" si="62"/>
        <v>6664</v>
      </c>
    </row>
    <row r="419" spans="2:19" x14ac:dyDescent="0.25">
      <c r="B419" s="3"/>
      <c r="C419" s="175"/>
      <c r="D419" s="27"/>
      <c r="E419" s="26"/>
      <c r="F419" s="28"/>
      <c r="H419" s="5" t="str">
        <f t="shared" si="69"/>
        <v/>
      </c>
      <c r="I419" s="7" t="str">
        <f t="shared" si="60"/>
        <v/>
      </c>
      <c r="J419" s="8" t="str">
        <f t="shared" si="61"/>
        <v/>
      </c>
      <c r="K419" s="36" t="str">
        <f>IF(L419=0,"",IF(Ijour=0,MIN(DATE(YEAR(DebAmort),MONTH(DebAmort)+(H419-1)*Imois,Jour1),DATE(YEAR(DebAmort),MONTH(DebAmort)+1+(H419-1)*Imois,0)),DATE(YEAR(DebAmort),MONTH(DebAmort),Jour1+(H419-1)*Ijour)))</f>
        <v/>
      </c>
      <c r="L419" s="167">
        <f t="shared" si="63"/>
        <v>0</v>
      </c>
      <c r="M419" s="164">
        <f t="shared" si="64"/>
        <v>0</v>
      </c>
      <c r="N419" s="163">
        <f t="shared" si="65"/>
        <v>0</v>
      </c>
      <c r="O419" s="165">
        <f t="shared" si="66"/>
        <v>0</v>
      </c>
      <c r="P419" s="168">
        <f t="shared" si="67"/>
        <v>0</v>
      </c>
      <c r="Q419" s="1"/>
      <c r="R419" s="34">
        <f t="shared" si="68"/>
        <v>0.04</v>
      </c>
      <c r="S419" s="33">
        <f t="shared" si="62"/>
        <v>6664</v>
      </c>
    </row>
    <row r="420" spans="2:19" x14ac:dyDescent="0.25">
      <c r="B420" s="3"/>
      <c r="C420" s="175"/>
      <c r="D420" s="27"/>
      <c r="E420" s="26"/>
      <c r="F420" s="28"/>
      <c r="H420" s="5" t="str">
        <f t="shared" si="69"/>
        <v/>
      </c>
      <c r="I420" s="7" t="str">
        <f t="shared" si="60"/>
        <v/>
      </c>
      <c r="J420" s="8" t="str">
        <f t="shared" si="61"/>
        <v/>
      </c>
      <c r="K420" s="36" t="str">
        <f>IF(L420=0,"",IF(Ijour=0,MIN(DATE(YEAR(DebAmort),MONTH(DebAmort)+MoisD+(H420-1)*Imois,Jour2),DATE(YEAR(DebAmort),MONTH(DebAmort)+MoisD+1+(H420-1)*Imois,0)),DATE(YEAR(DebAmort),MONTH(DebAmort),Jour1+(H420-1)*Ijour)))</f>
        <v/>
      </c>
      <c r="L420" s="167">
        <f t="shared" si="63"/>
        <v>0</v>
      </c>
      <c r="M420" s="164">
        <f t="shared" si="64"/>
        <v>0</v>
      </c>
      <c r="N420" s="163">
        <f t="shared" si="65"/>
        <v>0</v>
      </c>
      <c r="O420" s="165">
        <f t="shared" si="66"/>
        <v>0</v>
      </c>
      <c r="P420" s="168">
        <f t="shared" si="67"/>
        <v>0</v>
      </c>
      <c r="Q420" s="1"/>
      <c r="R420" s="34">
        <f t="shared" si="68"/>
        <v>0.04</v>
      </c>
      <c r="S420" s="33">
        <f t="shared" si="62"/>
        <v>6664</v>
      </c>
    </row>
    <row r="421" spans="2:19" x14ac:dyDescent="0.25">
      <c r="B421" s="3"/>
      <c r="C421" s="175"/>
      <c r="D421" s="27"/>
      <c r="E421" s="26"/>
      <c r="F421" s="28"/>
      <c r="H421" s="5" t="str">
        <f t="shared" si="69"/>
        <v/>
      </c>
      <c r="I421" s="7" t="str">
        <f t="shared" si="60"/>
        <v/>
      </c>
      <c r="J421" s="8" t="str">
        <f t="shared" si="61"/>
        <v/>
      </c>
      <c r="K421" s="36" t="str">
        <f>IF(L421=0,"",IF(Ijour=0,MIN(DATE(YEAR(DebAmort),MONTH(DebAmort)+(H421-1)*Imois,Jour1),DATE(YEAR(DebAmort),MONTH(DebAmort)+1+(H421-1)*Imois,0)),DATE(YEAR(DebAmort),MONTH(DebAmort),Jour1+(H421-1)*Ijour)))</f>
        <v/>
      </c>
      <c r="L421" s="167">
        <f t="shared" si="63"/>
        <v>0</v>
      </c>
      <c r="M421" s="164">
        <f t="shared" si="64"/>
        <v>0</v>
      </c>
      <c r="N421" s="163">
        <f t="shared" si="65"/>
        <v>0</v>
      </c>
      <c r="O421" s="165">
        <f t="shared" si="66"/>
        <v>0</v>
      </c>
      <c r="P421" s="168">
        <f t="shared" si="67"/>
        <v>0</v>
      </c>
      <c r="Q421" s="1"/>
      <c r="R421" s="34">
        <f t="shared" si="68"/>
        <v>0.04</v>
      </c>
      <c r="S421" s="33">
        <f t="shared" si="62"/>
        <v>6664</v>
      </c>
    </row>
    <row r="422" spans="2:19" x14ac:dyDescent="0.25">
      <c r="B422" s="3"/>
      <c r="C422" s="175"/>
      <c r="D422" s="27"/>
      <c r="E422" s="26"/>
      <c r="F422" s="28"/>
      <c r="H422" s="5" t="str">
        <f t="shared" si="69"/>
        <v/>
      </c>
      <c r="I422" s="7" t="str">
        <f t="shared" si="60"/>
        <v/>
      </c>
      <c r="J422" s="8" t="str">
        <f t="shared" si="61"/>
        <v/>
      </c>
      <c r="K422" s="36" t="str">
        <f>IF(L422=0,"",IF(Ijour=0,MIN(DATE(YEAR(DebAmort),MONTH(DebAmort)+MoisD+(H422-1)*Imois,Jour2),DATE(YEAR(DebAmort),MONTH(DebAmort)+MoisD+1+(H422-1)*Imois,0)),DATE(YEAR(DebAmort),MONTH(DebAmort),Jour1+(H422-1)*Ijour)))</f>
        <v/>
      </c>
      <c r="L422" s="167">
        <f t="shared" si="63"/>
        <v>0</v>
      </c>
      <c r="M422" s="164">
        <f t="shared" si="64"/>
        <v>0</v>
      </c>
      <c r="N422" s="163">
        <f t="shared" si="65"/>
        <v>0</v>
      </c>
      <c r="O422" s="165">
        <f t="shared" si="66"/>
        <v>0</v>
      </c>
      <c r="P422" s="168">
        <f t="shared" si="67"/>
        <v>0</v>
      </c>
      <c r="Q422" s="1"/>
      <c r="R422" s="34">
        <f t="shared" si="68"/>
        <v>0.04</v>
      </c>
      <c r="S422" s="33">
        <f t="shared" si="62"/>
        <v>6664</v>
      </c>
    </row>
    <row r="423" spans="2:19" x14ac:dyDescent="0.25">
      <c r="B423" s="3"/>
      <c r="C423" s="175"/>
      <c r="D423" s="27"/>
      <c r="E423" s="26"/>
      <c r="F423" s="28"/>
      <c r="H423" s="5" t="str">
        <f t="shared" si="69"/>
        <v/>
      </c>
      <c r="I423" s="7" t="str">
        <f t="shared" si="60"/>
        <v/>
      </c>
      <c r="J423" s="8" t="str">
        <f t="shared" si="61"/>
        <v/>
      </c>
      <c r="K423" s="36" t="str">
        <f>IF(L423=0,"",IF(Ijour=0,MIN(DATE(YEAR(DebAmort),MONTH(DebAmort)+(H423-1)*Imois,Jour1),DATE(YEAR(DebAmort),MONTH(DebAmort)+1+(H423-1)*Imois,0)),DATE(YEAR(DebAmort),MONTH(DebAmort),Jour1+(H423-1)*Ijour)))</f>
        <v/>
      </c>
      <c r="L423" s="167">
        <f t="shared" si="63"/>
        <v>0</v>
      </c>
      <c r="M423" s="164">
        <f t="shared" si="64"/>
        <v>0</v>
      </c>
      <c r="N423" s="163">
        <f t="shared" si="65"/>
        <v>0</v>
      </c>
      <c r="O423" s="165">
        <f t="shared" si="66"/>
        <v>0</v>
      </c>
      <c r="P423" s="168">
        <f t="shared" si="67"/>
        <v>0</v>
      </c>
      <c r="Q423" s="1"/>
      <c r="R423" s="34">
        <f t="shared" si="68"/>
        <v>0.04</v>
      </c>
      <c r="S423" s="33">
        <f t="shared" si="62"/>
        <v>6664</v>
      </c>
    </row>
    <row r="424" spans="2:19" x14ac:dyDescent="0.25">
      <c r="B424" s="3"/>
      <c r="C424" s="175"/>
      <c r="D424" s="27"/>
      <c r="E424" s="26"/>
      <c r="F424" s="28"/>
      <c r="H424" s="5" t="str">
        <f t="shared" si="69"/>
        <v/>
      </c>
      <c r="I424" s="7" t="str">
        <f t="shared" si="60"/>
        <v/>
      </c>
      <c r="J424" s="8" t="str">
        <f t="shared" si="61"/>
        <v/>
      </c>
      <c r="K424" s="36" t="str">
        <f>IF(L424=0,"",IF(Ijour=0,MIN(DATE(YEAR(DebAmort),MONTH(DebAmort)+MoisD+(H424-1)*Imois,Jour2),DATE(YEAR(DebAmort),MONTH(DebAmort)+MoisD+1+(H424-1)*Imois,0)),DATE(YEAR(DebAmort),MONTH(DebAmort),Jour1+(H424-1)*Ijour)))</f>
        <v/>
      </c>
      <c r="L424" s="167">
        <f t="shared" si="63"/>
        <v>0</v>
      </c>
      <c r="M424" s="164">
        <f t="shared" si="64"/>
        <v>0</v>
      </c>
      <c r="N424" s="163">
        <f t="shared" si="65"/>
        <v>0</v>
      </c>
      <c r="O424" s="165">
        <f t="shared" si="66"/>
        <v>0</v>
      </c>
      <c r="P424" s="168">
        <f t="shared" si="67"/>
        <v>0</v>
      </c>
      <c r="Q424" s="1"/>
      <c r="R424" s="34">
        <f t="shared" si="68"/>
        <v>0.04</v>
      </c>
      <c r="S424" s="33">
        <f t="shared" si="62"/>
        <v>6664</v>
      </c>
    </row>
    <row r="425" spans="2:19" x14ac:dyDescent="0.25">
      <c r="B425" s="3"/>
      <c r="C425" s="175"/>
      <c r="D425" s="27"/>
      <c r="E425" s="26"/>
      <c r="F425" s="28"/>
      <c r="H425" s="5" t="str">
        <f t="shared" si="69"/>
        <v/>
      </c>
      <c r="I425" s="7" t="str">
        <f t="shared" si="60"/>
        <v/>
      </c>
      <c r="J425" s="8" t="str">
        <f t="shared" si="61"/>
        <v/>
      </c>
      <c r="K425" s="36" t="str">
        <f>IF(L425=0,"",IF(Ijour=0,MIN(DATE(YEAR(DebAmort),MONTH(DebAmort)+(H425-1)*Imois,Jour1),DATE(YEAR(DebAmort),MONTH(DebAmort)+1+(H425-1)*Imois,0)),DATE(YEAR(DebAmort),MONTH(DebAmort),Jour1+(H425-1)*Ijour)))</f>
        <v/>
      </c>
      <c r="L425" s="167">
        <f t="shared" si="63"/>
        <v>0</v>
      </c>
      <c r="M425" s="164">
        <f t="shared" si="64"/>
        <v>0</v>
      </c>
      <c r="N425" s="163">
        <f t="shared" si="65"/>
        <v>0</v>
      </c>
      <c r="O425" s="165">
        <f t="shared" si="66"/>
        <v>0</v>
      </c>
      <c r="P425" s="168">
        <f t="shared" si="67"/>
        <v>0</v>
      </c>
      <c r="Q425" s="1"/>
      <c r="R425" s="34">
        <f t="shared" si="68"/>
        <v>0.04</v>
      </c>
      <c r="S425" s="33">
        <f t="shared" si="62"/>
        <v>6664</v>
      </c>
    </row>
    <row r="426" spans="2:19" x14ac:dyDescent="0.25">
      <c r="B426" s="3"/>
      <c r="C426" s="175"/>
      <c r="D426" s="27"/>
      <c r="E426" s="26"/>
      <c r="F426" s="28"/>
      <c r="H426" s="5" t="str">
        <f t="shared" si="69"/>
        <v/>
      </c>
      <c r="I426" s="7" t="str">
        <f t="shared" si="60"/>
        <v/>
      </c>
      <c r="J426" s="8" t="str">
        <f t="shared" si="61"/>
        <v/>
      </c>
      <c r="K426" s="36" t="str">
        <f>IF(L426=0,"",IF(Ijour=0,MIN(DATE(YEAR(DebAmort),MONTH(DebAmort)+MoisD+(H426-1)*Imois,Jour2),DATE(YEAR(DebAmort),MONTH(DebAmort)+MoisD+1+(H426-1)*Imois,0)),DATE(YEAR(DebAmort),MONTH(DebAmort),Jour1+(H426-1)*Ijour)))</f>
        <v/>
      </c>
      <c r="L426" s="167">
        <f t="shared" si="63"/>
        <v>0</v>
      </c>
      <c r="M426" s="164">
        <f t="shared" si="64"/>
        <v>0</v>
      </c>
      <c r="N426" s="163">
        <f t="shared" si="65"/>
        <v>0</v>
      </c>
      <c r="O426" s="165">
        <f t="shared" si="66"/>
        <v>0</v>
      </c>
      <c r="P426" s="168">
        <f t="shared" si="67"/>
        <v>0</v>
      </c>
      <c r="Q426" s="1"/>
      <c r="R426" s="34">
        <f t="shared" si="68"/>
        <v>0.04</v>
      </c>
      <c r="S426" s="33">
        <f t="shared" si="62"/>
        <v>6664</v>
      </c>
    </row>
    <row r="427" spans="2:19" x14ac:dyDescent="0.25">
      <c r="B427" s="3"/>
      <c r="C427" s="175"/>
      <c r="D427" s="27"/>
      <c r="E427" s="26"/>
      <c r="F427" s="28"/>
      <c r="H427" s="5" t="str">
        <f t="shared" si="69"/>
        <v/>
      </c>
      <c r="I427" s="7" t="str">
        <f t="shared" si="60"/>
        <v/>
      </c>
      <c r="J427" s="8" t="str">
        <f t="shared" si="61"/>
        <v/>
      </c>
      <c r="K427" s="36" t="str">
        <f>IF(L427=0,"",IF(Ijour=0,MIN(DATE(YEAR(DebAmort),MONTH(DebAmort)+(H427-1)*Imois,Jour1),DATE(YEAR(DebAmort),MONTH(DebAmort)+1+(H427-1)*Imois,0)),DATE(YEAR(DebAmort),MONTH(DebAmort),Jour1+(H427-1)*Ijour)))</f>
        <v/>
      </c>
      <c r="L427" s="167">
        <f t="shared" si="63"/>
        <v>0</v>
      </c>
      <c r="M427" s="164">
        <f t="shared" si="64"/>
        <v>0</v>
      </c>
      <c r="N427" s="163">
        <f t="shared" si="65"/>
        <v>0</v>
      </c>
      <c r="O427" s="165">
        <f t="shared" si="66"/>
        <v>0</v>
      </c>
      <c r="P427" s="168">
        <f t="shared" si="67"/>
        <v>0</v>
      </c>
      <c r="Q427" s="1"/>
      <c r="R427" s="34">
        <f t="shared" si="68"/>
        <v>0.04</v>
      </c>
      <c r="S427" s="33">
        <f t="shared" si="62"/>
        <v>6664</v>
      </c>
    </row>
    <row r="428" spans="2:19" x14ac:dyDescent="0.25">
      <c r="B428" s="3"/>
      <c r="C428" s="175"/>
      <c r="D428" s="27"/>
      <c r="E428" s="26"/>
      <c r="F428" s="28"/>
      <c r="H428" s="5" t="str">
        <f t="shared" si="69"/>
        <v/>
      </c>
      <c r="I428" s="7" t="str">
        <f t="shared" si="60"/>
        <v/>
      </c>
      <c r="J428" s="8" t="str">
        <f t="shared" si="61"/>
        <v/>
      </c>
      <c r="K428" s="36" t="str">
        <f>IF(L428=0,"",IF(Ijour=0,MIN(DATE(YEAR(DebAmort),MONTH(DebAmort)+MoisD+(H428-1)*Imois,Jour2),DATE(YEAR(DebAmort),MONTH(DebAmort)+MoisD+1+(H428-1)*Imois,0)),DATE(YEAR(DebAmort),MONTH(DebAmort),Jour1+(H428-1)*Ijour)))</f>
        <v/>
      </c>
      <c r="L428" s="167">
        <f t="shared" si="63"/>
        <v>0</v>
      </c>
      <c r="M428" s="164">
        <f t="shared" si="64"/>
        <v>0</v>
      </c>
      <c r="N428" s="163">
        <f t="shared" si="65"/>
        <v>0</v>
      </c>
      <c r="O428" s="165">
        <f t="shared" si="66"/>
        <v>0</v>
      </c>
      <c r="P428" s="168">
        <f t="shared" si="67"/>
        <v>0</v>
      </c>
      <c r="Q428" s="1"/>
      <c r="R428" s="34">
        <f t="shared" si="68"/>
        <v>0.04</v>
      </c>
      <c r="S428" s="33">
        <f t="shared" si="62"/>
        <v>6664</v>
      </c>
    </row>
    <row r="429" spans="2:19" x14ac:dyDescent="0.25">
      <c r="B429" s="3"/>
      <c r="C429" s="175"/>
      <c r="D429" s="27"/>
      <c r="E429" s="26"/>
      <c r="F429" s="28"/>
      <c r="H429" s="5" t="str">
        <f t="shared" si="69"/>
        <v/>
      </c>
      <c r="I429" s="7" t="str">
        <f t="shared" si="60"/>
        <v/>
      </c>
      <c r="J429" s="8" t="str">
        <f t="shared" si="61"/>
        <v/>
      </c>
      <c r="K429" s="36" t="str">
        <f>IF(L429=0,"",IF(Ijour=0,MIN(DATE(YEAR(DebAmort),MONTH(DebAmort)+(H429-1)*Imois,Jour1),DATE(YEAR(DebAmort),MONTH(DebAmort)+1+(H429-1)*Imois,0)),DATE(YEAR(DebAmort),MONTH(DebAmort),Jour1+(H429-1)*Ijour)))</f>
        <v/>
      </c>
      <c r="L429" s="167">
        <f t="shared" si="63"/>
        <v>0</v>
      </c>
      <c r="M429" s="164">
        <f t="shared" si="64"/>
        <v>0</v>
      </c>
      <c r="N429" s="163">
        <f t="shared" si="65"/>
        <v>0</v>
      </c>
      <c r="O429" s="165">
        <f t="shared" si="66"/>
        <v>0</v>
      </c>
      <c r="P429" s="168">
        <f t="shared" si="67"/>
        <v>0</v>
      </c>
      <c r="Q429" s="1"/>
      <c r="R429" s="34">
        <f t="shared" si="68"/>
        <v>0.04</v>
      </c>
      <c r="S429" s="33">
        <f t="shared" si="62"/>
        <v>6664</v>
      </c>
    </row>
    <row r="430" spans="2:19" x14ac:dyDescent="0.25">
      <c r="B430" s="3"/>
      <c r="C430" s="175"/>
      <c r="D430" s="27"/>
      <c r="E430" s="26"/>
      <c r="F430" s="28"/>
      <c r="H430" s="5" t="str">
        <f t="shared" si="69"/>
        <v/>
      </c>
      <c r="I430" s="7" t="str">
        <f t="shared" si="60"/>
        <v/>
      </c>
      <c r="J430" s="8" t="str">
        <f t="shared" si="61"/>
        <v/>
      </c>
      <c r="K430" s="36" t="str">
        <f>IF(L430=0,"",IF(Ijour=0,MIN(DATE(YEAR(DebAmort),MONTH(DebAmort)+MoisD+(H430-1)*Imois,Jour2),DATE(YEAR(DebAmort),MONTH(DebAmort)+MoisD+1+(H430-1)*Imois,0)),DATE(YEAR(DebAmort),MONTH(DebAmort),Jour1+(H430-1)*Ijour)))</f>
        <v/>
      </c>
      <c r="L430" s="167">
        <f t="shared" si="63"/>
        <v>0</v>
      </c>
      <c r="M430" s="164">
        <f t="shared" si="64"/>
        <v>0</v>
      </c>
      <c r="N430" s="163">
        <f t="shared" si="65"/>
        <v>0</v>
      </c>
      <c r="O430" s="165">
        <f t="shared" si="66"/>
        <v>0</v>
      </c>
      <c r="P430" s="168">
        <f t="shared" si="67"/>
        <v>0</v>
      </c>
      <c r="Q430" s="1"/>
      <c r="R430" s="34">
        <f t="shared" si="68"/>
        <v>0.04</v>
      </c>
      <c r="S430" s="33">
        <f t="shared" si="62"/>
        <v>6664</v>
      </c>
    </row>
    <row r="431" spans="2:19" x14ac:dyDescent="0.25">
      <c r="B431" s="3"/>
      <c r="C431" s="175"/>
      <c r="D431" s="27"/>
      <c r="E431" s="26"/>
      <c r="F431" s="28"/>
      <c r="H431" s="5" t="str">
        <f t="shared" si="69"/>
        <v/>
      </c>
      <c r="I431" s="7" t="str">
        <f t="shared" si="60"/>
        <v/>
      </c>
      <c r="J431" s="8" t="str">
        <f t="shared" si="61"/>
        <v/>
      </c>
      <c r="K431" s="36" t="str">
        <f>IF(L431=0,"",IF(Ijour=0,MIN(DATE(YEAR(DebAmort),MONTH(DebAmort)+(H431-1)*Imois,Jour1),DATE(YEAR(DebAmort),MONTH(DebAmort)+1+(H431-1)*Imois,0)),DATE(YEAR(DebAmort),MONTH(DebAmort),Jour1+(H431-1)*Ijour)))</f>
        <v/>
      </c>
      <c r="L431" s="167">
        <f t="shared" si="63"/>
        <v>0</v>
      </c>
      <c r="M431" s="164">
        <f t="shared" si="64"/>
        <v>0</v>
      </c>
      <c r="N431" s="163">
        <f t="shared" si="65"/>
        <v>0</v>
      </c>
      <c r="O431" s="165">
        <f t="shared" si="66"/>
        <v>0</v>
      </c>
      <c r="P431" s="168">
        <f t="shared" si="67"/>
        <v>0</v>
      </c>
      <c r="Q431" s="1"/>
      <c r="R431" s="34">
        <f t="shared" si="68"/>
        <v>0.04</v>
      </c>
      <c r="S431" s="33">
        <f t="shared" si="62"/>
        <v>6664</v>
      </c>
    </row>
    <row r="432" spans="2:19" x14ac:dyDescent="0.25">
      <c r="B432" s="3"/>
      <c r="C432" s="175"/>
      <c r="D432" s="27"/>
      <c r="E432" s="26"/>
      <c r="F432" s="28"/>
      <c r="H432" s="5" t="str">
        <f t="shared" si="69"/>
        <v/>
      </c>
      <c r="I432" s="7" t="str">
        <f t="shared" si="60"/>
        <v/>
      </c>
      <c r="J432" s="8" t="str">
        <f t="shared" si="61"/>
        <v/>
      </c>
      <c r="K432" s="36" t="str">
        <f>IF(L432=0,"",IF(Ijour=0,MIN(DATE(YEAR(DebAmort),MONTH(DebAmort)+MoisD+(H432-1)*Imois,Jour2),DATE(YEAR(DebAmort),MONTH(DebAmort)+MoisD+1+(H432-1)*Imois,0)),DATE(YEAR(DebAmort),MONTH(DebAmort),Jour1+(H432-1)*Ijour)))</f>
        <v/>
      </c>
      <c r="L432" s="167">
        <f t="shared" si="63"/>
        <v>0</v>
      </c>
      <c r="M432" s="164">
        <f t="shared" si="64"/>
        <v>0</v>
      </c>
      <c r="N432" s="163">
        <f t="shared" si="65"/>
        <v>0</v>
      </c>
      <c r="O432" s="165">
        <f t="shared" si="66"/>
        <v>0</v>
      </c>
      <c r="P432" s="168">
        <f t="shared" si="67"/>
        <v>0</v>
      </c>
      <c r="Q432" s="1"/>
      <c r="R432" s="34">
        <f t="shared" si="68"/>
        <v>0.04</v>
      </c>
      <c r="S432" s="33">
        <f t="shared" si="62"/>
        <v>6664</v>
      </c>
    </row>
    <row r="433" spans="2:19" x14ac:dyDescent="0.25">
      <c r="B433" s="3"/>
      <c r="C433" s="175"/>
      <c r="D433" s="27"/>
      <c r="E433" s="26"/>
      <c r="F433" s="28"/>
      <c r="H433" s="5" t="str">
        <f t="shared" si="69"/>
        <v/>
      </c>
      <c r="I433" s="7" t="str">
        <f t="shared" si="60"/>
        <v/>
      </c>
      <c r="J433" s="8" t="str">
        <f t="shared" si="61"/>
        <v/>
      </c>
      <c r="K433" s="36" t="str">
        <f>IF(L433=0,"",IF(Ijour=0,MIN(DATE(YEAR(DebAmort),MONTH(DebAmort)+(H433-1)*Imois,Jour1),DATE(YEAR(DebAmort),MONTH(DebAmort)+1+(H433-1)*Imois,0)),DATE(YEAR(DebAmort),MONTH(DebAmort),Jour1+(H433-1)*Ijour)))</f>
        <v/>
      </c>
      <c r="L433" s="167">
        <f t="shared" si="63"/>
        <v>0</v>
      </c>
      <c r="M433" s="164">
        <f t="shared" si="64"/>
        <v>0</v>
      </c>
      <c r="N433" s="163">
        <f t="shared" si="65"/>
        <v>0</v>
      </c>
      <c r="O433" s="165">
        <f t="shared" si="66"/>
        <v>0</v>
      </c>
      <c r="P433" s="168">
        <f t="shared" si="67"/>
        <v>0</v>
      </c>
      <c r="Q433" s="1"/>
      <c r="R433" s="34">
        <f t="shared" si="68"/>
        <v>0.04</v>
      </c>
      <c r="S433" s="33">
        <f t="shared" si="62"/>
        <v>6664</v>
      </c>
    </row>
    <row r="434" spans="2:19" x14ac:dyDescent="0.25">
      <c r="B434" s="3"/>
      <c r="C434" s="175"/>
      <c r="D434" s="27"/>
      <c r="E434" s="26"/>
      <c r="F434" s="28"/>
      <c r="H434" s="5" t="str">
        <f t="shared" si="69"/>
        <v/>
      </c>
      <c r="I434" s="7" t="str">
        <f t="shared" si="60"/>
        <v/>
      </c>
      <c r="J434" s="8" t="str">
        <f t="shared" si="61"/>
        <v/>
      </c>
      <c r="K434" s="36" t="str">
        <f>IF(L434=0,"",IF(Ijour=0,MIN(DATE(YEAR(DebAmort),MONTH(DebAmort)+MoisD+(H434-1)*Imois,Jour2),DATE(YEAR(DebAmort),MONTH(DebAmort)+MoisD+1+(H434-1)*Imois,0)),DATE(YEAR(DebAmort),MONTH(DebAmort),Jour1+(H434-1)*Ijour)))</f>
        <v/>
      </c>
      <c r="L434" s="167">
        <f t="shared" si="63"/>
        <v>0</v>
      </c>
      <c r="M434" s="164">
        <f t="shared" si="64"/>
        <v>0</v>
      </c>
      <c r="N434" s="163">
        <f t="shared" si="65"/>
        <v>0</v>
      </c>
      <c r="O434" s="165">
        <f t="shared" si="66"/>
        <v>0</v>
      </c>
      <c r="P434" s="168">
        <f t="shared" si="67"/>
        <v>0</v>
      </c>
      <c r="Q434" s="1"/>
      <c r="R434" s="34">
        <f t="shared" si="68"/>
        <v>0.04</v>
      </c>
      <c r="S434" s="33">
        <f t="shared" si="62"/>
        <v>6664</v>
      </c>
    </row>
    <row r="435" spans="2:19" x14ac:dyDescent="0.25">
      <c r="B435" s="3"/>
      <c r="C435" s="175"/>
      <c r="D435" s="27"/>
      <c r="E435" s="26"/>
      <c r="F435" s="28"/>
      <c r="H435" s="5" t="str">
        <f t="shared" si="69"/>
        <v/>
      </c>
      <c r="I435" s="7" t="str">
        <f t="shared" si="60"/>
        <v/>
      </c>
      <c r="J435" s="8" t="str">
        <f t="shared" si="61"/>
        <v/>
      </c>
      <c r="K435" s="36" t="str">
        <f>IF(L435=0,"",IF(Ijour=0,MIN(DATE(YEAR(DebAmort),MONTH(DebAmort)+(H435-1)*Imois,Jour1),DATE(YEAR(DebAmort),MONTH(DebAmort)+1+(H435-1)*Imois,0)),DATE(YEAR(DebAmort),MONTH(DebAmort),Jour1+(H435-1)*Ijour)))</f>
        <v/>
      </c>
      <c r="L435" s="167">
        <f t="shared" si="63"/>
        <v>0</v>
      </c>
      <c r="M435" s="164">
        <f t="shared" si="64"/>
        <v>0</v>
      </c>
      <c r="N435" s="163">
        <f t="shared" si="65"/>
        <v>0</v>
      </c>
      <c r="O435" s="165">
        <f t="shared" si="66"/>
        <v>0</v>
      </c>
      <c r="P435" s="168">
        <f t="shared" si="67"/>
        <v>0</v>
      </c>
      <c r="Q435" s="1"/>
      <c r="R435" s="34">
        <f t="shared" si="68"/>
        <v>0.04</v>
      </c>
      <c r="S435" s="33">
        <f t="shared" si="62"/>
        <v>6664</v>
      </c>
    </row>
    <row r="436" spans="2:19" x14ac:dyDescent="0.25">
      <c r="B436" s="3"/>
      <c r="C436" s="175"/>
      <c r="D436" s="27"/>
      <c r="E436" s="26"/>
      <c r="F436" s="28"/>
      <c r="H436" s="5" t="str">
        <f t="shared" si="69"/>
        <v/>
      </c>
      <c r="I436" s="7" t="str">
        <f t="shared" si="60"/>
        <v/>
      </c>
      <c r="J436" s="8" t="str">
        <f t="shared" si="61"/>
        <v/>
      </c>
      <c r="K436" s="36" t="str">
        <f>IF(L436=0,"",IF(Ijour=0,MIN(DATE(YEAR(DebAmort),MONTH(DebAmort)+MoisD+(H436-1)*Imois,Jour2),DATE(YEAR(DebAmort),MONTH(DebAmort)+MoisD+1+(H436-1)*Imois,0)),DATE(YEAR(DebAmort),MONTH(DebAmort),Jour1+(H436-1)*Ijour)))</f>
        <v/>
      </c>
      <c r="L436" s="167">
        <f t="shared" si="63"/>
        <v>0</v>
      </c>
      <c r="M436" s="164">
        <f t="shared" si="64"/>
        <v>0</v>
      </c>
      <c r="N436" s="163">
        <f t="shared" si="65"/>
        <v>0</v>
      </c>
      <c r="O436" s="165">
        <f t="shared" si="66"/>
        <v>0</v>
      </c>
      <c r="P436" s="168">
        <f t="shared" si="67"/>
        <v>0</v>
      </c>
      <c r="Q436" s="1"/>
      <c r="R436" s="34">
        <f t="shared" si="68"/>
        <v>0.04</v>
      </c>
      <c r="S436" s="33">
        <f t="shared" si="62"/>
        <v>6664</v>
      </c>
    </row>
    <row r="437" spans="2:19" x14ac:dyDescent="0.25">
      <c r="B437" s="3"/>
      <c r="C437" s="175"/>
      <c r="D437" s="27"/>
      <c r="E437" s="26"/>
      <c r="F437" s="28"/>
      <c r="H437" s="5" t="str">
        <f t="shared" si="69"/>
        <v/>
      </c>
      <c r="I437" s="7" t="str">
        <f t="shared" si="60"/>
        <v/>
      </c>
      <c r="J437" s="8" t="str">
        <f t="shared" si="61"/>
        <v/>
      </c>
      <c r="K437" s="36" t="str">
        <f>IF(L437=0,"",IF(Ijour=0,MIN(DATE(YEAR(DebAmort),MONTH(DebAmort)+(H437-1)*Imois,Jour1),DATE(YEAR(DebAmort),MONTH(DebAmort)+1+(H437-1)*Imois,0)),DATE(YEAR(DebAmort),MONTH(DebAmort),Jour1+(H437-1)*Ijour)))</f>
        <v/>
      </c>
      <c r="L437" s="167">
        <f t="shared" si="63"/>
        <v>0</v>
      </c>
      <c r="M437" s="164">
        <f t="shared" si="64"/>
        <v>0</v>
      </c>
      <c r="N437" s="163">
        <f t="shared" si="65"/>
        <v>0</v>
      </c>
      <c r="O437" s="165">
        <f t="shared" si="66"/>
        <v>0</v>
      </c>
      <c r="P437" s="168">
        <f t="shared" si="67"/>
        <v>0</v>
      </c>
      <c r="Q437" s="1"/>
      <c r="R437" s="34">
        <f t="shared" si="68"/>
        <v>0.04</v>
      </c>
      <c r="S437" s="33">
        <f t="shared" si="62"/>
        <v>6664</v>
      </c>
    </row>
    <row r="438" spans="2:19" x14ac:dyDescent="0.25">
      <c r="B438" s="3"/>
      <c r="C438" s="175"/>
      <c r="D438" s="27"/>
      <c r="E438" s="26"/>
      <c r="F438" s="28"/>
      <c r="H438" s="5" t="str">
        <f t="shared" si="69"/>
        <v/>
      </c>
      <c r="I438" s="7" t="str">
        <f t="shared" si="60"/>
        <v/>
      </c>
      <c r="J438" s="8" t="str">
        <f t="shared" si="61"/>
        <v/>
      </c>
      <c r="K438" s="36" t="str">
        <f>IF(L438=0,"",IF(Ijour=0,MIN(DATE(YEAR(DebAmort),MONTH(DebAmort)+MoisD+(H438-1)*Imois,Jour2),DATE(YEAR(DebAmort),MONTH(DebAmort)+MoisD+1+(H438-1)*Imois,0)),DATE(YEAR(DebAmort),MONTH(DebAmort),Jour1+(H438-1)*Ijour)))</f>
        <v/>
      </c>
      <c r="L438" s="167">
        <f t="shared" si="63"/>
        <v>0</v>
      </c>
      <c r="M438" s="164">
        <f t="shared" si="64"/>
        <v>0</v>
      </c>
      <c r="N438" s="163">
        <f t="shared" si="65"/>
        <v>0</v>
      </c>
      <c r="O438" s="165">
        <f t="shared" si="66"/>
        <v>0</v>
      </c>
      <c r="P438" s="168">
        <f t="shared" si="67"/>
        <v>0</v>
      </c>
      <c r="Q438" s="1"/>
      <c r="R438" s="34">
        <f t="shared" si="68"/>
        <v>0.04</v>
      </c>
      <c r="S438" s="33">
        <f t="shared" si="62"/>
        <v>6664</v>
      </c>
    </row>
    <row r="439" spans="2:19" x14ac:dyDescent="0.25">
      <c r="B439" s="3"/>
      <c r="C439" s="175"/>
      <c r="D439" s="27"/>
      <c r="E439" s="26"/>
      <c r="F439" s="28"/>
      <c r="H439" s="5" t="str">
        <f t="shared" si="69"/>
        <v/>
      </c>
      <c r="I439" s="7" t="str">
        <f t="shared" si="60"/>
        <v/>
      </c>
      <c r="J439" s="8" t="str">
        <f t="shared" si="61"/>
        <v/>
      </c>
      <c r="K439" s="36" t="str">
        <f>IF(L439=0,"",IF(Ijour=0,MIN(DATE(YEAR(DebAmort),MONTH(DebAmort)+(H439-1)*Imois,Jour1),DATE(YEAR(DebAmort),MONTH(DebAmort)+1+(H439-1)*Imois,0)),DATE(YEAR(DebAmort),MONTH(DebAmort),Jour1+(H439-1)*Ijour)))</f>
        <v/>
      </c>
      <c r="L439" s="167">
        <f t="shared" si="63"/>
        <v>0</v>
      </c>
      <c r="M439" s="164">
        <f t="shared" si="64"/>
        <v>0</v>
      </c>
      <c r="N439" s="163">
        <f t="shared" si="65"/>
        <v>0</v>
      </c>
      <c r="O439" s="165">
        <f t="shared" si="66"/>
        <v>0</v>
      </c>
      <c r="P439" s="168">
        <f t="shared" si="67"/>
        <v>0</v>
      </c>
      <c r="Q439" s="1"/>
      <c r="R439" s="34">
        <f t="shared" si="68"/>
        <v>0.04</v>
      </c>
      <c r="S439" s="33">
        <f t="shared" si="62"/>
        <v>6664</v>
      </c>
    </row>
    <row r="440" spans="2:19" x14ac:dyDescent="0.25">
      <c r="B440" s="3"/>
      <c r="C440" s="175"/>
      <c r="D440" s="27"/>
      <c r="E440" s="26"/>
      <c r="F440" s="28"/>
      <c r="H440" s="5" t="str">
        <f t="shared" si="69"/>
        <v/>
      </c>
      <c r="I440" s="7" t="str">
        <f t="shared" si="60"/>
        <v/>
      </c>
      <c r="J440" s="8" t="str">
        <f t="shared" si="61"/>
        <v/>
      </c>
      <c r="K440" s="36" t="str">
        <f>IF(L440=0,"",IF(Ijour=0,MIN(DATE(YEAR(DebAmort),MONTH(DebAmort)+MoisD+(H440-1)*Imois,Jour2),DATE(YEAR(DebAmort),MONTH(DebAmort)+MoisD+1+(H440-1)*Imois,0)),DATE(YEAR(DebAmort),MONTH(DebAmort),Jour1+(H440-1)*Ijour)))</f>
        <v/>
      </c>
      <c r="L440" s="167">
        <f t="shared" si="63"/>
        <v>0</v>
      </c>
      <c r="M440" s="164">
        <f t="shared" si="64"/>
        <v>0</v>
      </c>
      <c r="N440" s="163">
        <f t="shared" si="65"/>
        <v>0</v>
      </c>
      <c r="O440" s="165">
        <f t="shared" si="66"/>
        <v>0</v>
      </c>
      <c r="P440" s="168">
        <f t="shared" si="67"/>
        <v>0</v>
      </c>
      <c r="Q440" s="1"/>
      <c r="R440" s="34">
        <f t="shared" si="68"/>
        <v>0.04</v>
      </c>
      <c r="S440" s="33">
        <f t="shared" si="62"/>
        <v>6664</v>
      </c>
    </row>
    <row r="441" spans="2:19" x14ac:dyDescent="0.25">
      <c r="B441" s="3"/>
      <c r="C441" s="175"/>
      <c r="D441" s="27"/>
      <c r="E441" s="26"/>
      <c r="F441" s="28"/>
      <c r="H441" s="5" t="str">
        <f t="shared" si="69"/>
        <v/>
      </c>
      <c r="I441" s="7" t="str">
        <f t="shared" si="60"/>
        <v/>
      </c>
      <c r="J441" s="8" t="str">
        <f t="shared" si="61"/>
        <v/>
      </c>
      <c r="K441" s="36" t="str">
        <f>IF(L441=0,"",IF(Ijour=0,MIN(DATE(YEAR(DebAmort),MONTH(DebAmort)+(H441-1)*Imois,Jour1),DATE(YEAR(DebAmort),MONTH(DebAmort)+1+(H441-1)*Imois,0)),DATE(YEAR(DebAmort),MONTH(DebAmort),Jour1+(H441-1)*Ijour)))</f>
        <v/>
      </c>
      <c r="L441" s="167">
        <f t="shared" si="63"/>
        <v>0</v>
      </c>
      <c r="M441" s="164">
        <f t="shared" si="64"/>
        <v>0</v>
      </c>
      <c r="N441" s="163">
        <f t="shared" si="65"/>
        <v>0</v>
      </c>
      <c r="O441" s="165">
        <f t="shared" si="66"/>
        <v>0</v>
      </c>
      <c r="P441" s="168">
        <f t="shared" si="67"/>
        <v>0</v>
      </c>
      <c r="Q441" s="1"/>
      <c r="R441" s="34">
        <f t="shared" si="68"/>
        <v>0.04</v>
      </c>
      <c r="S441" s="33">
        <f t="shared" si="62"/>
        <v>6664</v>
      </c>
    </row>
    <row r="442" spans="2:19" x14ac:dyDescent="0.25">
      <c r="B442" s="3"/>
      <c r="C442" s="175"/>
      <c r="D442" s="27"/>
      <c r="E442" s="26"/>
      <c r="F442" s="28"/>
      <c r="H442" s="5" t="str">
        <f t="shared" si="69"/>
        <v/>
      </c>
      <c r="I442" s="7" t="str">
        <f t="shared" si="60"/>
        <v/>
      </c>
      <c r="J442" s="8" t="str">
        <f t="shared" si="61"/>
        <v/>
      </c>
      <c r="K442" s="36" t="str">
        <f>IF(L442=0,"",IF(Ijour=0,MIN(DATE(YEAR(DebAmort),MONTH(DebAmort)+MoisD+(H442-1)*Imois,Jour2),DATE(YEAR(DebAmort),MONTH(DebAmort)+MoisD+1+(H442-1)*Imois,0)),DATE(YEAR(DebAmort),MONTH(DebAmort),Jour1+(H442-1)*Ijour)))</f>
        <v/>
      </c>
      <c r="L442" s="167">
        <f t="shared" si="63"/>
        <v>0</v>
      </c>
      <c r="M442" s="164">
        <f t="shared" si="64"/>
        <v>0</v>
      </c>
      <c r="N442" s="163">
        <f t="shared" si="65"/>
        <v>0</v>
      </c>
      <c r="O442" s="165">
        <f t="shared" si="66"/>
        <v>0</v>
      </c>
      <c r="P442" s="168">
        <f t="shared" si="67"/>
        <v>0</v>
      </c>
      <c r="Q442" s="1"/>
      <c r="R442" s="34">
        <f t="shared" si="68"/>
        <v>0.04</v>
      </c>
      <c r="S442" s="33">
        <f t="shared" si="62"/>
        <v>6664</v>
      </c>
    </row>
    <row r="443" spans="2:19" x14ac:dyDescent="0.25">
      <c r="B443" s="3"/>
      <c r="C443" s="175"/>
      <c r="D443" s="27"/>
      <c r="E443" s="26"/>
      <c r="F443" s="28"/>
      <c r="H443" s="5" t="str">
        <f t="shared" si="69"/>
        <v/>
      </c>
      <c r="I443" s="7" t="str">
        <f t="shared" si="60"/>
        <v/>
      </c>
      <c r="J443" s="8" t="str">
        <f t="shared" si="61"/>
        <v/>
      </c>
      <c r="K443" s="36" t="str">
        <f>IF(L443=0,"",IF(Ijour=0,MIN(DATE(YEAR(DebAmort),MONTH(DebAmort)+(H443-1)*Imois,Jour1),DATE(YEAR(DebAmort),MONTH(DebAmort)+1+(H443-1)*Imois,0)),DATE(YEAR(DebAmort),MONTH(DebAmort),Jour1+(H443-1)*Ijour)))</f>
        <v/>
      </c>
      <c r="L443" s="167">
        <f t="shared" si="63"/>
        <v>0</v>
      </c>
      <c r="M443" s="164">
        <f t="shared" si="64"/>
        <v>0</v>
      </c>
      <c r="N443" s="163">
        <f t="shared" si="65"/>
        <v>0</v>
      </c>
      <c r="O443" s="165">
        <f t="shared" si="66"/>
        <v>0</v>
      </c>
      <c r="P443" s="168">
        <f t="shared" si="67"/>
        <v>0</v>
      </c>
      <c r="Q443" s="1"/>
      <c r="R443" s="34">
        <f t="shared" si="68"/>
        <v>0.04</v>
      </c>
      <c r="S443" s="33">
        <f t="shared" si="62"/>
        <v>6664</v>
      </c>
    </row>
    <row r="444" spans="2:19" x14ac:dyDescent="0.25">
      <c r="B444" s="3"/>
      <c r="C444" s="175"/>
      <c r="D444" s="27"/>
      <c r="E444" s="26"/>
      <c r="F444" s="28"/>
      <c r="H444" s="5" t="str">
        <f t="shared" si="69"/>
        <v/>
      </c>
      <c r="I444" s="7" t="str">
        <f t="shared" si="60"/>
        <v/>
      </c>
      <c r="J444" s="8" t="str">
        <f t="shared" si="61"/>
        <v/>
      </c>
      <c r="K444" s="36" t="str">
        <f>IF(L444=0,"",IF(Ijour=0,MIN(DATE(YEAR(DebAmort),MONTH(DebAmort)+MoisD+(H444-1)*Imois,Jour2),DATE(YEAR(DebAmort),MONTH(DebAmort)+MoisD+1+(H444-1)*Imois,0)),DATE(YEAR(DebAmort),MONTH(DebAmort),Jour1+(H444-1)*Ijour)))</f>
        <v/>
      </c>
      <c r="L444" s="167">
        <f t="shared" si="63"/>
        <v>0</v>
      </c>
      <c r="M444" s="164">
        <f t="shared" si="64"/>
        <v>0</v>
      </c>
      <c r="N444" s="163">
        <f t="shared" si="65"/>
        <v>0</v>
      </c>
      <c r="O444" s="165">
        <f t="shared" si="66"/>
        <v>0</v>
      </c>
      <c r="P444" s="168">
        <f t="shared" si="67"/>
        <v>0</v>
      </c>
      <c r="Q444" s="1"/>
      <c r="R444" s="34">
        <f t="shared" si="68"/>
        <v>0.04</v>
      </c>
      <c r="S444" s="33">
        <f t="shared" si="62"/>
        <v>6664</v>
      </c>
    </row>
    <row r="445" spans="2:19" x14ac:dyDescent="0.25">
      <c r="B445" s="3"/>
      <c r="C445" s="175"/>
      <c r="D445" s="27"/>
      <c r="E445" s="26"/>
      <c r="F445" s="28"/>
      <c r="H445" s="5" t="str">
        <f t="shared" si="69"/>
        <v/>
      </c>
      <c r="I445" s="7" t="str">
        <f t="shared" si="60"/>
        <v/>
      </c>
      <c r="J445" s="8" t="str">
        <f t="shared" si="61"/>
        <v/>
      </c>
      <c r="K445" s="36" t="str">
        <f>IF(L445=0,"",IF(Ijour=0,MIN(DATE(YEAR(DebAmort),MONTH(DebAmort)+(H445-1)*Imois,Jour1),DATE(YEAR(DebAmort),MONTH(DebAmort)+1+(H445-1)*Imois,0)),DATE(YEAR(DebAmort),MONTH(DebAmort),Jour1+(H445-1)*Ijour)))</f>
        <v/>
      </c>
      <c r="L445" s="167">
        <f t="shared" si="63"/>
        <v>0</v>
      </c>
      <c r="M445" s="164">
        <f t="shared" si="64"/>
        <v>0</v>
      </c>
      <c r="N445" s="163">
        <f t="shared" si="65"/>
        <v>0</v>
      </c>
      <c r="O445" s="165">
        <f t="shared" si="66"/>
        <v>0</v>
      </c>
      <c r="P445" s="168">
        <f t="shared" si="67"/>
        <v>0</v>
      </c>
      <c r="Q445" s="1"/>
      <c r="R445" s="34">
        <f t="shared" si="68"/>
        <v>0.04</v>
      </c>
      <c r="S445" s="33">
        <f t="shared" si="62"/>
        <v>6664</v>
      </c>
    </row>
    <row r="446" spans="2:19" x14ac:dyDescent="0.25">
      <c r="B446" s="3"/>
      <c r="C446" s="175"/>
      <c r="D446" s="27"/>
      <c r="E446" s="26"/>
      <c r="F446" s="28"/>
      <c r="H446" s="5" t="str">
        <f t="shared" si="69"/>
        <v/>
      </c>
      <c r="I446" s="7" t="str">
        <f t="shared" si="60"/>
        <v/>
      </c>
      <c r="J446" s="8" t="str">
        <f t="shared" si="61"/>
        <v/>
      </c>
      <c r="K446" s="36" t="str">
        <f>IF(L446=0,"",IF(Ijour=0,MIN(DATE(YEAR(DebAmort),MONTH(DebAmort)+MoisD+(H446-1)*Imois,Jour2),DATE(YEAR(DebAmort),MONTH(DebAmort)+MoisD+1+(H446-1)*Imois,0)),DATE(YEAR(DebAmort),MONTH(DebAmort),Jour1+(H446-1)*Ijour)))</f>
        <v/>
      </c>
      <c r="L446" s="167">
        <f t="shared" si="63"/>
        <v>0</v>
      </c>
      <c r="M446" s="164">
        <f t="shared" si="64"/>
        <v>0</v>
      </c>
      <c r="N446" s="163">
        <f t="shared" si="65"/>
        <v>0</v>
      </c>
      <c r="O446" s="165">
        <f t="shared" si="66"/>
        <v>0</v>
      </c>
      <c r="P446" s="168">
        <f t="shared" si="67"/>
        <v>0</v>
      </c>
      <c r="Q446" s="1"/>
      <c r="R446" s="34">
        <f t="shared" si="68"/>
        <v>0.04</v>
      </c>
      <c r="S446" s="33">
        <f t="shared" si="62"/>
        <v>6664</v>
      </c>
    </row>
    <row r="447" spans="2:19" ht="13.8" thickBot="1" x14ac:dyDescent="0.3">
      <c r="B447" s="4"/>
      <c r="C447" s="176"/>
      <c r="D447" s="30"/>
      <c r="E447" s="29"/>
      <c r="F447" s="31"/>
      <c r="H447" s="6" t="str">
        <f t="shared" si="69"/>
        <v/>
      </c>
      <c r="I447" s="9" t="str">
        <f t="shared" si="60"/>
        <v/>
      </c>
      <c r="J447" s="9" t="str">
        <f t="shared" si="61"/>
        <v/>
      </c>
      <c r="K447" s="37" t="str">
        <f>IF(L447=0,"",IF(Ijour=0,MIN(DATE(YEAR(DebAmort),MONTH(DebAmort)+(H447-1)*Imois,Jour1),DATE(YEAR(DebAmort),MONTH(DebAmort)+1+(H447-1)*Imois,0)),DATE(YEAR(DebAmort),MONTH(DebAmort),Jour1+(H447-1)*Ijour)))</f>
        <v/>
      </c>
      <c r="L447" s="169">
        <f t="shared" si="63"/>
        <v>0</v>
      </c>
      <c r="M447" s="170">
        <f t="shared" si="64"/>
        <v>0</v>
      </c>
      <c r="N447" s="169">
        <f t="shared" si="65"/>
        <v>0</v>
      </c>
      <c r="O447" s="171">
        <f t="shared" si="66"/>
        <v>0</v>
      </c>
      <c r="P447" s="172">
        <f t="shared" si="67"/>
        <v>0</v>
      </c>
      <c r="Q447" s="1"/>
      <c r="R447" s="34">
        <f t="shared" si="68"/>
        <v>0.04</v>
      </c>
      <c r="S447" s="33">
        <f t="shared" si="62"/>
        <v>6664</v>
      </c>
    </row>
    <row r="449" spans="11:16" x14ac:dyDescent="0.25">
      <c r="K449" s="121" t="s">
        <v>80</v>
      </c>
      <c r="L449" s="121"/>
      <c r="M449" s="177">
        <f>SUBTOTAL(9,M14:M447)</f>
        <v>6651</v>
      </c>
      <c r="N449" s="177">
        <f>SUBTOTAL(9,N14:N447)</f>
        <v>0</v>
      </c>
      <c r="O449" s="177">
        <f>SUBTOTAL(9,O14:O447)</f>
        <v>0</v>
      </c>
      <c r="P449" s="177">
        <f>SUBTOTAL(9,P14:P447)</f>
        <v>6651</v>
      </c>
    </row>
  </sheetData>
  <sheetProtection password="AE4F" sheet="1" objects="1" scenarios="1" formatCells="0" autoFilter="0"/>
  <autoFilter ref="J13:J447"/>
  <mergeCells count="24">
    <mergeCell ref="K11:K13"/>
    <mergeCell ref="S11:S13"/>
    <mergeCell ref="R11:R13"/>
    <mergeCell ref="M11:M13"/>
    <mergeCell ref="P11:P13"/>
    <mergeCell ref="L11:L13"/>
    <mergeCell ref="N11:N13"/>
    <mergeCell ref="O11:O13"/>
    <mergeCell ref="N7:O7"/>
    <mergeCell ref="N8:O8"/>
    <mergeCell ref="N3:O3"/>
    <mergeCell ref="N4:O4"/>
    <mergeCell ref="N5:O5"/>
    <mergeCell ref="N6:O6"/>
    <mergeCell ref="D14:E14"/>
    <mergeCell ref="B10:F10"/>
    <mergeCell ref="R10:S10"/>
    <mergeCell ref="H10:P10"/>
    <mergeCell ref="B12:B13"/>
    <mergeCell ref="C12:C13"/>
    <mergeCell ref="D12:D13"/>
    <mergeCell ref="F12:F13"/>
    <mergeCell ref="E12:E13"/>
    <mergeCell ref="I11:I13"/>
  </mergeCells>
  <phoneticPr fontId="9" type="noConversion"/>
  <conditionalFormatting sqref="H15:P447">
    <cfRule type="expression" dxfId="8" priority="1" stopIfTrue="1">
      <formula>$H15=""</formula>
    </cfRule>
    <cfRule type="expression" dxfId="7" priority="2" stopIfTrue="1">
      <formula>$H15&lt;=Différé</formula>
    </cfRule>
  </conditionalFormatting>
  <conditionalFormatting sqref="B15:F447">
    <cfRule type="expression" dxfId="6" priority="3" stopIfTrue="1">
      <formula>$H15=""</formula>
    </cfRule>
    <cfRule type="expression" dxfId="5" priority="4" stopIfTrue="1">
      <formula>$H15&lt;=Différé</formula>
    </cfRule>
  </conditionalFormatting>
  <conditionalFormatting sqref="N6:P6">
    <cfRule type="expression" dxfId="4" priority="5" stopIfTrue="1">
      <formula>$P$6&lt;$D$3</formula>
    </cfRule>
  </conditionalFormatting>
  <conditionalFormatting sqref="M7">
    <cfRule type="expression" dxfId="3" priority="6" stopIfTrue="1">
      <formula>MOD(Différé,1)&lt;&gt;0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2" r:id="rId4" name="Drop Down 48">
              <controlPr locked="0" defaultSize="0" autoLine="0" autoPict="0" altText="Périodicité">
                <anchor moveWithCells="1">
                  <from>
                    <xdr:col>6</xdr:col>
                    <xdr:colOff>45720</xdr:colOff>
                    <xdr:row>4</xdr:row>
                    <xdr:rowOff>160020</xdr:rowOff>
                  </from>
                  <to>
                    <xdr:col>9</xdr:col>
                    <xdr:colOff>91440</xdr:colOff>
                    <xdr:row>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" name="Option Button 56">
              <controlPr locked="0"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30480</xdr:rowOff>
                  </from>
                  <to>
                    <xdr:col>2</xdr:col>
                    <xdr:colOff>647700</xdr:colOff>
                    <xdr:row>6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" name="Option Button 57">
              <controlPr locked="0" defaultSize="0" autoFill="0" autoLine="0" autoPict="0">
                <anchor moveWithCells="1">
                  <from>
                    <xdr:col>2</xdr:col>
                    <xdr:colOff>624840</xdr:colOff>
                    <xdr:row>5</xdr:row>
                    <xdr:rowOff>30480</xdr:rowOff>
                  </from>
                  <to>
                    <xdr:col>3</xdr:col>
                    <xdr:colOff>640080</xdr:colOff>
                    <xdr:row>6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7" name="Group Box 58">
              <controlPr defaultSize="0" autoFill="0" autoPict="0">
                <anchor moveWithCells="1">
                  <from>
                    <xdr:col>2</xdr:col>
                    <xdr:colOff>0</xdr:colOff>
                    <xdr:row>5</xdr:row>
                    <xdr:rowOff>22860</xdr:rowOff>
                  </from>
                  <to>
                    <xdr:col>3</xdr:col>
                    <xdr:colOff>670560</xdr:colOff>
                    <xdr:row>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8" name="Option Button 59">
              <controlPr locked="0" defaultSize="0" autoFill="0" autoLine="0" autoPict="0">
                <anchor moveWithCells="1">
                  <from>
                    <xdr:col>11</xdr:col>
                    <xdr:colOff>518160</xdr:colOff>
                    <xdr:row>4</xdr:row>
                    <xdr:rowOff>45720</xdr:rowOff>
                  </from>
                  <to>
                    <xdr:col>12</xdr:col>
                    <xdr:colOff>251460</xdr:colOff>
                    <xdr:row>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9" name="Option Button 60">
              <controlPr locked="0" defaultSize="0" autoFill="0" autoLine="0" autoPict="0">
                <anchor moveWithCells="1">
                  <from>
                    <xdr:col>12</xdr:col>
                    <xdr:colOff>243840</xdr:colOff>
                    <xdr:row>4</xdr:row>
                    <xdr:rowOff>45720</xdr:rowOff>
                  </from>
                  <to>
                    <xdr:col>12</xdr:col>
                    <xdr:colOff>708660</xdr:colOff>
                    <xdr:row>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0" name="Group Box 61">
              <controlPr defaultSize="0" autoFill="0" autoPict="0">
                <anchor moveWithCells="1">
                  <from>
                    <xdr:col>11</xdr:col>
                    <xdr:colOff>502920</xdr:colOff>
                    <xdr:row>4</xdr:row>
                    <xdr:rowOff>30480</xdr:rowOff>
                  </from>
                  <to>
                    <xdr:col>12</xdr:col>
                    <xdr:colOff>739140</xdr:colOff>
                    <xdr:row>5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I12"/>
  <sheetViews>
    <sheetView tabSelected="1" workbookViewId="0">
      <selection activeCell="C7" sqref="C7"/>
    </sheetView>
  </sheetViews>
  <sheetFormatPr baseColWidth="10" defaultRowHeight="13.2" x14ac:dyDescent="0.25"/>
  <cols>
    <col min="4" max="4" width="11.77734375" customWidth="1"/>
    <col min="5" max="5" width="3.109375" customWidth="1"/>
    <col min="10" max="10" width="4" customWidth="1"/>
  </cols>
  <sheetData>
    <row r="1" spans="1:9" x14ac:dyDescent="0.25">
      <c r="A1" s="201" t="s">
        <v>84</v>
      </c>
      <c r="B1" s="207" t="s">
        <v>82</v>
      </c>
      <c r="C1" s="203">
        <v>2.2499999999999999E-2</v>
      </c>
      <c r="D1" s="207" t="s">
        <v>83</v>
      </c>
      <c r="E1" s="202">
        <v>7</v>
      </c>
      <c r="F1" s="202" t="s">
        <v>85</v>
      </c>
      <c r="G1" s="204">
        <v>0.04</v>
      </c>
      <c r="H1" s="201"/>
      <c r="I1" s="199"/>
    </row>
    <row r="2" spans="1:9" x14ac:dyDescent="0.25">
      <c r="A2" s="199"/>
      <c r="C2" s="198"/>
      <c r="G2" s="200"/>
      <c r="H2" s="199"/>
      <c r="I2" s="199"/>
    </row>
    <row r="3" spans="1:9" x14ac:dyDescent="0.25">
      <c r="A3" s="253" t="s">
        <v>91</v>
      </c>
      <c r="B3" s="253"/>
      <c r="C3" s="253"/>
      <c r="D3" s="253"/>
      <c r="G3" s="254" t="s">
        <v>92</v>
      </c>
      <c r="H3" s="254"/>
      <c r="I3" s="254"/>
    </row>
    <row r="4" spans="1:9" x14ac:dyDescent="0.25">
      <c r="A4" s="202"/>
      <c r="B4" s="202"/>
      <c r="C4" s="202" t="s">
        <v>89</v>
      </c>
      <c r="D4" s="202" t="s">
        <v>90</v>
      </c>
      <c r="G4" s="202" t="s">
        <v>87</v>
      </c>
      <c r="H4" s="202" t="s">
        <v>86</v>
      </c>
      <c r="I4" s="202" t="s">
        <v>88</v>
      </c>
    </row>
    <row r="5" spans="1:9" x14ac:dyDescent="0.25">
      <c r="A5" s="202" t="s">
        <v>77</v>
      </c>
      <c r="B5" s="202"/>
      <c r="C5" s="205">
        <f>SUM(C6:C11)</f>
        <v>41150.444741912863</v>
      </c>
      <c r="D5" s="206">
        <f>Feuil1!C5-TAM!M8</f>
        <v>1150.4447419128628</v>
      </c>
      <c r="G5" s="206">
        <f>TAM!M8*(1+G1)^E1</f>
        <v>52637.27116943361</v>
      </c>
      <c r="H5" s="208">
        <f>Cout_Total</f>
        <v>46651</v>
      </c>
      <c r="I5" s="206">
        <f>G5-H5</f>
        <v>5986.2711694336103</v>
      </c>
    </row>
    <row r="6" spans="1:9" x14ac:dyDescent="0.25">
      <c r="A6" s="202">
        <f>TAM!H15</f>
        <v>1</v>
      </c>
      <c r="B6" s="205">
        <f>TAM!N15+(TAM!M15*0.7)</f>
        <v>6184</v>
      </c>
      <c r="C6" s="205">
        <f t="shared" ref="C6:C11" si="0">B6*(1+C$1)^(E$1-A6)</f>
        <v>7067.2325306361481</v>
      </c>
      <c r="D6" s="202"/>
    </row>
    <row r="7" spans="1:9" x14ac:dyDescent="0.25">
      <c r="A7" s="202">
        <f>TAM!H16</f>
        <v>2</v>
      </c>
      <c r="B7" s="205">
        <f>TAM!N16+(TAM!M16*0.7)</f>
        <v>6244.9</v>
      </c>
      <c r="C7" s="205">
        <f t="shared" si="0"/>
        <v>6979.7854278996956</v>
      </c>
      <c r="D7" s="202"/>
    </row>
    <row r="8" spans="1:9" x14ac:dyDescent="0.25">
      <c r="A8" s="202">
        <f>TAM!H17</f>
        <v>3</v>
      </c>
      <c r="B8" s="205">
        <f>TAM!N17+(TAM!M17*0.7)</f>
        <v>6307.9</v>
      </c>
      <c r="C8" s="205">
        <f t="shared" si="0"/>
        <v>6895.0602665895258</v>
      </c>
      <c r="D8" s="202"/>
    </row>
    <row r="9" spans="1:9" x14ac:dyDescent="0.25">
      <c r="A9" s="202">
        <f>TAM!H18</f>
        <v>4</v>
      </c>
      <c r="B9" s="205">
        <f>TAM!N18+(TAM!M18*0.7)</f>
        <v>6373.6</v>
      </c>
      <c r="C9" s="205">
        <f t="shared" si="0"/>
        <v>6813.5705042874988</v>
      </c>
      <c r="D9" s="202"/>
    </row>
    <row r="10" spans="1:9" x14ac:dyDescent="0.25">
      <c r="A10" s="202">
        <f>TAM!H19</f>
        <v>5</v>
      </c>
      <c r="B10" s="205">
        <f>TAM!N19+(TAM!M19*0.7)</f>
        <v>6442</v>
      </c>
      <c r="C10" s="205">
        <f t="shared" si="0"/>
        <v>6735.1512624999987</v>
      </c>
      <c r="D10" s="202"/>
    </row>
    <row r="11" spans="1:9" x14ac:dyDescent="0.25">
      <c r="A11" s="202">
        <f>TAM!H20</f>
        <v>6</v>
      </c>
      <c r="B11" s="205">
        <f>TAM!N20+(TAM!M20*0.7)</f>
        <v>6513.1</v>
      </c>
      <c r="C11" s="205">
        <f t="shared" si="0"/>
        <v>6659.6447500000004</v>
      </c>
      <c r="D11" s="202"/>
    </row>
    <row r="12" spans="1:9" x14ac:dyDescent="0.25">
      <c r="A12" s="202">
        <f>TAM!H21</f>
        <v>7</v>
      </c>
      <c r="B12" s="205">
        <f>TAM!N21+(TAM!M21*0.7)</f>
        <v>6587.2</v>
      </c>
      <c r="C12" s="205"/>
      <c r="D12" s="202"/>
    </row>
  </sheetData>
  <mergeCells count="2">
    <mergeCell ref="A3:D3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>
    <tabColor indexed="22"/>
  </sheetPr>
  <dimension ref="B1:I37"/>
  <sheetViews>
    <sheetView showGridLines="0" workbookViewId="0">
      <selection activeCell="F34" sqref="F34"/>
    </sheetView>
  </sheetViews>
  <sheetFormatPr baseColWidth="10" defaultRowHeight="13.2" x14ac:dyDescent="0.25"/>
  <cols>
    <col min="1" max="1" width="4.6640625" customWidth="1"/>
    <col min="2" max="7" width="12.6640625" customWidth="1"/>
    <col min="9" max="9" width="11.6640625" style="10" hidden="1" customWidth="1"/>
  </cols>
  <sheetData>
    <row r="1" spans="2:9" x14ac:dyDescent="0.25">
      <c r="I1" s="10" t="s">
        <v>73</v>
      </c>
    </row>
    <row r="2" spans="2:9" x14ac:dyDescent="0.25">
      <c r="B2" s="76" t="s">
        <v>42</v>
      </c>
      <c r="C2" s="77"/>
      <c r="D2" s="77"/>
      <c r="E2" s="77"/>
      <c r="F2" s="83"/>
      <c r="G2" s="84"/>
      <c r="I2" s="10" t="s">
        <v>74</v>
      </c>
    </row>
    <row r="3" spans="2:9" x14ac:dyDescent="0.25">
      <c r="B3" s="61" t="s">
        <v>37</v>
      </c>
      <c r="C3" s="62"/>
      <c r="D3" s="114">
        <v>0</v>
      </c>
      <c r="E3" s="62"/>
      <c r="F3" s="62"/>
      <c r="G3" s="63"/>
      <c r="I3" s="10" t="s">
        <v>75</v>
      </c>
    </row>
    <row r="4" spans="2:9" x14ac:dyDescent="0.25">
      <c r="B4" s="86"/>
      <c r="C4" s="86"/>
      <c r="D4" s="86"/>
      <c r="E4" s="86"/>
      <c r="F4" s="86"/>
      <c r="G4" s="86"/>
      <c r="I4" s="10" t="s">
        <v>76</v>
      </c>
    </row>
    <row r="5" spans="2:9" x14ac:dyDescent="0.25">
      <c r="B5" s="76" t="s">
        <v>47</v>
      </c>
      <c r="C5" s="77"/>
      <c r="D5" s="77"/>
      <c r="E5" s="77"/>
      <c r="F5" s="77"/>
      <c r="G5" s="78"/>
    </row>
    <row r="6" spans="2:9" x14ac:dyDescent="0.25">
      <c r="B6" s="56"/>
      <c r="C6" s="57"/>
      <c r="D6" s="57"/>
      <c r="E6" s="57"/>
      <c r="F6" s="57"/>
      <c r="G6" s="58"/>
    </row>
    <row r="7" spans="2:9" x14ac:dyDescent="0.25">
      <c r="B7" s="59"/>
      <c r="C7" s="55"/>
      <c r="D7" s="55"/>
      <c r="E7" s="55"/>
      <c r="F7" s="55"/>
      <c r="G7" s="60"/>
    </row>
    <row r="8" spans="2:9" x14ac:dyDescent="0.25">
      <c r="B8" s="59"/>
      <c r="C8" s="55"/>
      <c r="D8" s="55"/>
      <c r="E8" s="55"/>
      <c r="F8" s="55"/>
      <c r="G8" s="60"/>
    </row>
    <row r="9" spans="2:9" x14ac:dyDescent="0.25">
      <c r="B9" s="85"/>
      <c r="C9" s="81"/>
      <c r="D9" s="81"/>
      <c r="E9" s="81"/>
      <c r="F9" s="81"/>
      <c r="G9" s="82"/>
      <c r="I9" s="116">
        <v>1</v>
      </c>
    </row>
    <row r="10" spans="2:9" x14ac:dyDescent="0.25">
      <c r="B10" s="86"/>
      <c r="C10" s="86"/>
      <c r="D10" s="86"/>
      <c r="E10" s="86"/>
      <c r="F10" s="86"/>
      <c r="G10" s="86"/>
    </row>
    <row r="11" spans="2:9" x14ac:dyDescent="0.25">
      <c r="B11" s="76" t="s">
        <v>40</v>
      </c>
      <c r="C11" s="77"/>
      <c r="D11" s="77"/>
      <c r="E11" s="77"/>
      <c r="F11" s="83"/>
      <c r="G11" s="84"/>
    </row>
    <row r="12" spans="2:9" x14ac:dyDescent="0.25">
      <c r="B12" s="56"/>
      <c r="C12" s="57"/>
      <c r="D12" s="57"/>
      <c r="E12" s="57"/>
      <c r="F12" s="57"/>
      <c r="G12" s="58"/>
      <c r="I12" s="117" t="b">
        <v>0</v>
      </c>
    </row>
    <row r="13" spans="2:9" x14ac:dyDescent="0.25">
      <c r="B13" s="59"/>
      <c r="C13" s="55"/>
      <c r="D13" s="55"/>
      <c r="E13" s="55"/>
      <c r="F13" s="55"/>
      <c r="G13" s="60"/>
    </row>
    <row r="14" spans="2:9" x14ac:dyDescent="0.25">
      <c r="B14" s="59"/>
      <c r="C14" s="68" t="s">
        <v>38</v>
      </c>
      <c r="D14" s="114"/>
      <c r="E14" s="55" t="s">
        <v>46</v>
      </c>
      <c r="F14" s="115">
        <v>114</v>
      </c>
      <c r="G14" s="60" t="s">
        <v>39</v>
      </c>
    </row>
    <row r="15" spans="2:9" x14ac:dyDescent="0.25">
      <c r="B15" s="59"/>
      <c r="C15" s="55"/>
      <c r="D15" s="55"/>
      <c r="E15" s="55"/>
      <c r="F15" s="55"/>
      <c r="G15" s="60"/>
      <c r="I15" s="118" t="b">
        <v>0</v>
      </c>
    </row>
    <row r="16" spans="2:9" x14ac:dyDescent="0.25">
      <c r="B16" s="59"/>
      <c r="C16" s="55"/>
      <c r="D16" s="55"/>
      <c r="E16" s="55"/>
      <c r="F16" s="55"/>
      <c r="G16" s="60"/>
    </row>
    <row r="17" spans="2:9" x14ac:dyDescent="0.25">
      <c r="B17" s="85"/>
      <c r="C17" s="81"/>
      <c r="D17" s="64">
        <f>IF(I12=TRUE,(D14*12+F14)*NbEchAn/12,99999)</f>
        <v>99999</v>
      </c>
      <c r="E17" s="64">
        <f>IF(AND(I12,I15),(D14*12+F14)*NbEchAn/12,99999)</f>
        <v>99999</v>
      </c>
      <c r="F17" s="81"/>
      <c r="G17" s="82"/>
    </row>
    <row r="19" spans="2:9" x14ac:dyDescent="0.25">
      <c r="B19" s="76" t="s">
        <v>41</v>
      </c>
      <c r="C19" s="77"/>
      <c r="D19" s="77"/>
      <c r="E19" s="77"/>
      <c r="F19" s="77"/>
      <c r="G19" s="78"/>
    </row>
    <row r="20" spans="2:9" x14ac:dyDescent="0.25">
      <c r="B20" s="65"/>
      <c r="C20" s="66"/>
      <c r="D20" s="66"/>
      <c r="E20" s="66"/>
      <c r="F20" s="55"/>
      <c r="G20" s="60"/>
    </row>
    <row r="21" spans="2:9" x14ac:dyDescent="0.25">
      <c r="B21" s="72" t="s">
        <v>48</v>
      </c>
      <c r="C21" s="70"/>
      <c r="D21" s="80">
        <f>DebAmort</f>
        <v>46174</v>
      </c>
      <c r="E21" s="66"/>
      <c r="F21" s="55"/>
      <c r="G21" s="60"/>
    </row>
    <row r="22" spans="2:9" x14ac:dyDescent="0.25">
      <c r="B22" s="59" t="s">
        <v>49</v>
      </c>
      <c r="C22" s="55"/>
      <c r="D22" s="67">
        <f>IF(Ijour=0,MIN(DATE(YEAR(DebAmort),MONTH(DebAmort)-MoisD-Imois,Jour2),DATE(YEAR(DebAmort),MONTH(DebAmort)-MoisD+1-Imois,0)),DATE(YEAR(DebAmort),MONTH(DebAmort),Jour1-Ijour))</f>
        <v>45809</v>
      </c>
      <c r="E22" s="91" t="str">
        <f>"   (Durée période : "&amp;F37&amp;" jours)"</f>
        <v xml:space="preserve">   (Durée période : 365 jours)</v>
      </c>
      <c r="F22" s="89"/>
      <c r="G22" s="90"/>
    </row>
    <row r="23" spans="2:9" x14ac:dyDescent="0.25">
      <c r="B23" s="59" t="s">
        <v>50</v>
      </c>
      <c r="C23" s="55"/>
      <c r="D23" s="79">
        <f>D22+I23-500</f>
        <v>45816</v>
      </c>
      <c r="E23" s="91" t="str">
        <f>"   (Durée période : "&amp;G37&amp;" jours)"</f>
        <v xml:space="preserve">   (Durée période : 358 jours)</v>
      </c>
      <c r="F23" s="89"/>
      <c r="G23" s="60"/>
      <c r="I23" s="119">
        <v>507</v>
      </c>
    </row>
    <row r="24" spans="2:9" x14ac:dyDescent="0.25">
      <c r="B24" s="65"/>
      <c r="C24" s="66"/>
      <c r="D24" s="66"/>
      <c r="E24" s="66"/>
      <c r="F24" s="55"/>
      <c r="G24" s="60"/>
    </row>
    <row r="25" spans="2:9" x14ac:dyDescent="0.25">
      <c r="B25" s="65"/>
      <c r="C25" s="66"/>
      <c r="D25" s="66"/>
      <c r="E25" s="66"/>
      <c r="F25" s="55"/>
      <c r="G25" s="60"/>
    </row>
    <row r="26" spans="2:9" x14ac:dyDescent="0.25">
      <c r="B26" s="65"/>
      <c r="C26" s="66"/>
      <c r="D26" s="66"/>
      <c r="E26" s="66"/>
      <c r="F26" s="55"/>
      <c r="G26" s="60"/>
    </row>
    <row r="27" spans="2:9" x14ac:dyDescent="0.25">
      <c r="B27" s="65"/>
      <c r="C27" s="66"/>
      <c r="D27" s="66"/>
      <c r="E27" s="66"/>
      <c r="F27" s="55"/>
      <c r="G27" s="60"/>
      <c r="I27" s="120">
        <v>1</v>
      </c>
    </row>
    <row r="28" spans="2:9" x14ac:dyDescent="0.25">
      <c r="B28" s="65"/>
      <c r="C28" s="66"/>
      <c r="D28" s="66"/>
      <c r="E28" s="66"/>
      <c r="F28" s="55"/>
      <c r="G28" s="60"/>
    </row>
    <row r="29" spans="2:9" x14ac:dyDescent="0.25">
      <c r="B29" s="65"/>
      <c r="C29" s="66"/>
      <c r="D29" s="66"/>
      <c r="E29" s="66"/>
      <c r="F29" s="55"/>
      <c r="G29" s="60"/>
    </row>
    <row r="30" spans="2:9" x14ac:dyDescent="0.25">
      <c r="B30" s="65"/>
      <c r="C30" s="66"/>
      <c r="D30" s="66"/>
      <c r="E30" s="66"/>
      <c r="F30" s="55"/>
      <c r="G30" s="60"/>
    </row>
    <row r="31" spans="2:9" x14ac:dyDescent="0.25">
      <c r="B31" s="65"/>
      <c r="C31" s="66"/>
      <c r="D31" s="66"/>
      <c r="E31" s="66"/>
      <c r="F31" s="55"/>
      <c r="G31" s="60"/>
    </row>
    <row r="32" spans="2:9" x14ac:dyDescent="0.25">
      <c r="B32" s="69"/>
      <c r="C32" s="70"/>
      <c r="D32" s="71" t="s">
        <v>43</v>
      </c>
      <c r="E32" s="71" t="s">
        <v>44</v>
      </c>
      <c r="F32" s="71" t="s">
        <v>45</v>
      </c>
      <c r="G32" s="191"/>
    </row>
    <row r="33" spans="2:7" x14ac:dyDescent="0.25">
      <c r="B33" s="72" t="s">
        <v>51</v>
      </c>
      <c r="C33" s="70"/>
      <c r="D33" s="73">
        <f>D22</f>
        <v>45809</v>
      </c>
      <c r="E33" s="73">
        <f>D23</f>
        <v>45816</v>
      </c>
      <c r="F33" s="73">
        <f>D23</f>
        <v>45816</v>
      </c>
      <c r="G33" s="192"/>
    </row>
    <row r="34" spans="2:7" x14ac:dyDescent="0.25">
      <c r="B34" s="72" t="s">
        <v>52</v>
      </c>
      <c r="C34" s="70"/>
      <c r="D34" s="178">
        <f>ROUND(TAM!L15*TAM!R15,NbDeci)</f>
        <v>1600</v>
      </c>
      <c r="E34" s="178">
        <f>IF(TauxActuariel,
ROUND(TAM!L15*(((TAM!D5+1)^(G37/365))-1),NbDeci),
ROUND(TAM!L15*(TAM!D5*G37/365),NbDeci))</f>
        <v>1569</v>
      </c>
      <c r="F34" s="190"/>
      <c r="G34" s="193"/>
    </row>
    <row r="35" spans="2:7" x14ac:dyDescent="0.25">
      <c r="B35" s="72" t="s">
        <v>53</v>
      </c>
      <c r="C35" s="70"/>
      <c r="D35" s="178">
        <f>IF(1&lt;=Différé,IF(DiffTotal,-D34,0),TAM!S15-(D34*EchFIXE))</f>
        <v>5064</v>
      </c>
      <c r="E35" s="178">
        <f>IF(AND(1&lt;=Différé,DiffTotal),-E34,D35)</f>
        <v>5064</v>
      </c>
      <c r="F35" s="190"/>
      <c r="G35" s="193"/>
    </row>
    <row r="36" spans="2:7" x14ac:dyDescent="0.25">
      <c r="B36" s="72" t="s">
        <v>54</v>
      </c>
      <c r="C36" s="70"/>
      <c r="D36" s="178">
        <f>D34+D35</f>
        <v>6664</v>
      </c>
      <c r="E36" s="178">
        <f>E34+E35</f>
        <v>6633</v>
      </c>
      <c r="F36" s="178">
        <f>F34+F35</f>
        <v>0</v>
      </c>
      <c r="G36" s="193"/>
    </row>
    <row r="37" spans="2:7" x14ac:dyDescent="0.25">
      <c r="B37" s="85"/>
      <c r="C37" s="74">
        <f>IF(I27=1,D22,D23)</f>
        <v>45809</v>
      </c>
      <c r="D37" s="75">
        <f>IF(I27=1,D34)+IF(I27=2,E34)+IF(I27=3,F34)</f>
        <v>1600</v>
      </c>
      <c r="E37" s="75">
        <f>IF(I27=1,D35)+IF(I27=2,E35)+IF(I27=3,F35)</f>
        <v>5064</v>
      </c>
      <c r="F37" s="87">
        <f>D21-D22</f>
        <v>365</v>
      </c>
      <c r="G37" s="88">
        <f>D21-D23</f>
        <v>358</v>
      </c>
    </row>
  </sheetData>
  <sheetProtection password="AE4F" sheet="1" objects="1" scenarios="1" selectLockedCells="1"/>
  <phoneticPr fontId="9" type="noConversion"/>
  <conditionalFormatting sqref="D33:D36">
    <cfRule type="expression" dxfId="2" priority="2" stopIfTrue="1">
      <formula>$I$27=1</formula>
    </cfRule>
  </conditionalFormatting>
  <conditionalFormatting sqref="E33:E36">
    <cfRule type="expression" dxfId="1" priority="3" stopIfTrue="1">
      <formula>$I$27=2</formula>
    </cfRule>
  </conditionalFormatting>
  <conditionalFormatting sqref="F33:F36">
    <cfRule type="expression" dxfId="0" priority="4" stopIfTrue="1">
      <formula>$I$27=3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Group Box 3">
              <controlPr defaultSize="0" autoFill="0" autoPict="0">
                <anchor moveWithCells="1">
                  <from>
                    <xdr:col>1</xdr:col>
                    <xdr:colOff>304800</xdr:colOff>
                    <xdr:row>5</xdr:row>
                    <xdr:rowOff>76200</xdr:rowOff>
                  </from>
                  <to>
                    <xdr:col>6</xdr:col>
                    <xdr:colOff>198120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1</xdr:col>
                    <xdr:colOff>373380</xdr:colOff>
                    <xdr:row>5</xdr:row>
                    <xdr:rowOff>121920</xdr:rowOff>
                  </from>
                  <to>
                    <xdr:col>3</xdr:col>
                    <xdr:colOff>388620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3</xdr:col>
                    <xdr:colOff>701040</xdr:colOff>
                    <xdr:row>5</xdr:row>
                    <xdr:rowOff>121920</xdr:rowOff>
                  </from>
                  <to>
                    <xdr:col>6</xdr:col>
                    <xdr:colOff>22860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locked="0" defaultSize="0" autoFill="0" autoLine="0" autoPict="0">
                <anchor moveWithCells="1">
                  <from>
                    <xdr:col>1</xdr:col>
                    <xdr:colOff>99060</xdr:colOff>
                    <xdr:row>11</xdr:row>
                    <xdr:rowOff>60960</xdr:rowOff>
                  </from>
                  <to>
                    <xdr:col>3</xdr:col>
                    <xdr:colOff>106680</xdr:colOff>
                    <xdr:row>12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locked="0" defaultSize="0" autoFill="0" autoLine="0" autoPict="0">
                <anchor moveWithCells="1">
                  <from>
                    <xdr:col>1</xdr:col>
                    <xdr:colOff>91440</xdr:colOff>
                    <xdr:row>14</xdr:row>
                    <xdr:rowOff>22860</xdr:rowOff>
                  </from>
                  <to>
                    <xdr:col>3</xdr:col>
                    <xdr:colOff>861060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9" name="Option Button 9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24</xdr:row>
                    <xdr:rowOff>7620</xdr:rowOff>
                  </from>
                  <to>
                    <xdr:col>4</xdr:col>
                    <xdr:colOff>60960</xdr:colOff>
                    <xdr:row>25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0" name="Option Button 10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25</xdr:row>
                    <xdr:rowOff>91440</xdr:rowOff>
                  </from>
                  <to>
                    <xdr:col>5</xdr:col>
                    <xdr:colOff>358140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1" name="Group Box 16">
              <controlPr defaultSize="0" autoFill="0" autoPict="0">
                <anchor moveWithCells="1">
                  <from>
                    <xdr:col>1</xdr:col>
                    <xdr:colOff>739140</xdr:colOff>
                    <xdr:row>23</xdr:row>
                    <xdr:rowOff>91440</xdr:rowOff>
                  </from>
                  <to>
                    <xdr:col>5</xdr:col>
                    <xdr:colOff>617220</xdr:colOff>
                    <xdr:row>30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2" name="Option Button 17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27</xdr:row>
                    <xdr:rowOff>7620</xdr:rowOff>
                  </from>
                  <to>
                    <xdr:col>4</xdr:col>
                    <xdr:colOff>182880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3" name="Spinner 18">
              <controlPr locked="0" defaultSize="0" autoPict="0">
                <anchor moveWithCells="1">
                  <from>
                    <xdr:col>3</xdr:col>
                    <xdr:colOff>830580</xdr:colOff>
                    <xdr:row>21</xdr:row>
                    <xdr:rowOff>129540</xdr:rowOff>
                  </from>
                  <to>
                    <xdr:col>4</xdr:col>
                    <xdr:colOff>144780</xdr:colOff>
                    <xdr:row>23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33</vt:i4>
      </vt:variant>
    </vt:vector>
  </HeadingPairs>
  <TitlesOfParts>
    <vt:vector size="36" baseType="lpstr">
      <vt:lpstr>TAM</vt:lpstr>
      <vt:lpstr>Feuil1</vt:lpstr>
      <vt:lpstr>Avancé</vt:lpstr>
      <vt:lpstr>Anniversaire</vt:lpstr>
      <vt:lpstr>CAP1E</vt:lpstr>
      <vt:lpstr>Changement_de_taux</vt:lpstr>
      <vt:lpstr>Cout_Total</vt:lpstr>
      <vt:lpstr>DATDB</vt:lpstr>
      <vt:lpstr>DebAmort</vt:lpstr>
      <vt:lpstr>Différé</vt:lpstr>
      <vt:lpstr>DiffSimple</vt:lpstr>
      <vt:lpstr>DiffTotal</vt:lpstr>
      <vt:lpstr>EchFIXE</vt:lpstr>
      <vt:lpstr>FraisF</vt:lpstr>
      <vt:lpstr>FraisV</vt:lpstr>
      <vt:lpstr>Ijour</vt:lpstr>
      <vt:lpstr>Imois</vt:lpstr>
      <vt:lpstr>INT1E</vt:lpstr>
      <vt:lpstr>Jour1</vt:lpstr>
      <vt:lpstr>Jour2</vt:lpstr>
      <vt:lpstr>MoisD</vt:lpstr>
      <vt:lpstr>MtEch</vt:lpstr>
      <vt:lpstr>MtEmprunt</vt:lpstr>
      <vt:lpstr>NbDeci</vt:lpstr>
      <vt:lpstr>NbEch</vt:lpstr>
      <vt:lpstr>NbEchAn</vt:lpstr>
      <vt:lpstr>NoEchMaxi</vt:lpstr>
      <vt:lpstr>NoEchRemb</vt:lpstr>
      <vt:lpstr>Nombre_échéances</vt:lpstr>
      <vt:lpstr>Periodicite</vt:lpstr>
      <vt:lpstr>TauxActuariel</vt:lpstr>
      <vt:lpstr>Total_Capital</vt:lpstr>
      <vt:lpstr>Total_Frais</vt:lpstr>
      <vt:lpstr>Total_Intérêts</vt:lpstr>
      <vt:lpstr>TVDebit</vt:lpstr>
      <vt:lpstr>TxPer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JxTamm v3.04</dc:title>
  <dc:subject>cBanque - Tableau amortissement modulable</dc:subject>
  <dc:creator/>
  <cp:lastModifiedBy/>
  <dcterms:created xsi:type="dcterms:W3CDTF">2003-11-22T15:31:27Z</dcterms:created>
  <dcterms:modified xsi:type="dcterms:W3CDTF">2025-04-13T11:47:46Z</dcterms:modified>
</cp:coreProperties>
</file>