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quillart\Dropbox\RayonsVerts\Groupe-Technique\Lagardelle\Cantine-Lagardelle\"/>
    </mc:Choice>
  </mc:AlternateContent>
  <xr:revisionPtr revIDLastSave="0" documentId="13_ncr:1_{CB3DE9E5-E6CB-46D5-A8F7-3DE2C6AA7126}" xr6:coauthVersionLast="47" xr6:coauthVersionMax="47" xr10:uidLastSave="{00000000-0000-0000-0000-000000000000}"/>
  <bookViews>
    <workbookView xWindow="-108" yWindow="-108" windowWidth="23256" windowHeight="12576" xr2:uid="{4B262070-E8D7-43F1-8630-A75C20F5E5DF}"/>
  </bookViews>
  <sheets>
    <sheet name="CENEO" sheetId="1" r:id="rId1"/>
    <sheet name="Producti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C9" i="1"/>
  <c r="B9" i="1"/>
  <c r="C5" i="1" l="1"/>
  <c r="C13" i="1" s="1"/>
  <c r="C6" i="1"/>
  <c r="E6" i="1" s="1"/>
  <c r="C4" i="1"/>
  <c r="B8" i="1"/>
  <c r="D6" i="1"/>
  <c r="D5" i="1"/>
  <c r="E5" i="1" s="1"/>
  <c r="D13" i="1" s="1"/>
  <c r="E13" i="1" s="1"/>
  <c r="D4" i="1"/>
  <c r="G10" i="2"/>
  <c r="F10" i="2"/>
  <c r="D7" i="2"/>
  <c r="D8" i="2"/>
  <c r="D6" i="2"/>
  <c r="C8" i="1" l="1"/>
  <c r="C18" i="1" s="1"/>
  <c r="E4" i="1"/>
  <c r="E8" i="1" s="1"/>
  <c r="D12" i="1" s="1"/>
  <c r="E12" i="1" s="1"/>
  <c r="C12" i="1" l="1"/>
  <c r="D8" i="1"/>
  <c r="D18" i="1"/>
  <c r="D19" i="1" s="1"/>
  <c r="B19" i="1" s="1"/>
  <c r="B20" i="1" s="1"/>
  <c r="C19" i="1" l="1"/>
</calcChain>
</file>

<file path=xl/sharedStrings.xml><?xml version="1.0" encoding="utf-8"?>
<sst xmlns="http://schemas.openxmlformats.org/spreadsheetml/2006/main" count="37" uniqueCount="35">
  <si>
    <t>Nord est</t>
  </si>
  <si>
    <t>Sud Est</t>
  </si>
  <si>
    <t>Sud Ouest</t>
  </si>
  <si>
    <t>nbre panneaux</t>
  </si>
  <si>
    <t>kWc</t>
  </si>
  <si>
    <t>kWh/kWc</t>
  </si>
  <si>
    <t>kWh /an</t>
  </si>
  <si>
    <t xml:space="preserve">Investissement </t>
  </si>
  <si>
    <t>Total</t>
  </si>
  <si>
    <t>Sans le Nord</t>
  </si>
  <si>
    <t>Euros</t>
  </si>
  <si>
    <t>€/kWh/an</t>
  </si>
  <si>
    <t>€/Wc</t>
  </si>
  <si>
    <t>Calcul de l'investissement sans les panneaux au Nord pour avoir le meme investissement  au kWh/an produit</t>
  </si>
  <si>
    <t>Production lagrdelle cantine</t>
  </si>
  <si>
    <t>Ramat</t>
  </si>
  <si>
    <t>kwh/kWc</t>
  </si>
  <si>
    <t>NE</t>
  </si>
  <si>
    <t>SO</t>
  </si>
  <si>
    <t>SE</t>
  </si>
  <si>
    <t>Puissance module</t>
  </si>
  <si>
    <t>JRC 10%P</t>
  </si>
  <si>
    <t>JRC 7%P</t>
  </si>
  <si>
    <t>Moyenne</t>
  </si>
  <si>
    <t>Puissance d'un panneau</t>
  </si>
  <si>
    <t>CENEO</t>
  </si>
  <si>
    <t>Wc</t>
  </si>
  <si>
    <t>Offres CENEO</t>
  </si>
  <si>
    <t>Global</t>
  </si>
  <si>
    <t>Sans Nord</t>
  </si>
  <si>
    <t>Puissance</t>
  </si>
  <si>
    <t>Production</t>
  </si>
  <si>
    <t>€/MWh/an</t>
  </si>
  <si>
    <t xml:space="preserve">Avec l'offre CENEO il est plus rentable d'installer l'ensemble des panneaux </t>
  </si>
  <si>
    <t>Total sans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</si>
</sst>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1" fontId="2" fillId="0" borderId="0" xfId="0" applyNumberFormat="1" applyFont="1"/>
    <xf numFmtId="0" fontId="0" fillId="2" borderId="0" xfId="0" applyFill="1"/>
    <xf numFmtId="165" fontId="0" fillId="0" borderId="0" xfId="1" applyNumberFormat="1" applyFont="1"/>
    <xf numFmtId="166" fontId="0" fillId="0" borderId="0" xfId="0" applyNumberFormat="1"/>
    <xf numFmtId="0" fontId="2" fillId="0" borderId="0" xfId="0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E091-CB8E-42A5-9118-53C42671ACB3}">
  <dimension ref="A1:H20"/>
  <sheetViews>
    <sheetView tabSelected="1" workbookViewId="0">
      <selection activeCell="H6" sqref="H6"/>
    </sheetView>
  </sheetViews>
  <sheetFormatPr baseColWidth="10" defaultRowHeight="14.4" x14ac:dyDescent="0.3"/>
  <cols>
    <col min="1" max="1" width="13.33203125" customWidth="1"/>
    <col min="2" max="2" width="13" customWidth="1"/>
  </cols>
  <sheetData>
    <row r="1" spans="1:8" x14ac:dyDescent="0.3">
      <c r="A1" t="s">
        <v>25</v>
      </c>
    </row>
    <row r="2" spans="1:8" x14ac:dyDescent="0.3">
      <c r="B2" t="s">
        <v>3</v>
      </c>
      <c r="C2" t="s">
        <v>4</v>
      </c>
      <c r="D2" t="s">
        <v>5</v>
      </c>
      <c r="E2" t="s">
        <v>6</v>
      </c>
      <c r="G2" t="s">
        <v>24</v>
      </c>
    </row>
    <row r="3" spans="1:8" x14ac:dyDescent="0.3">
      <c r="G3">
        <v>425</v>
      </c>
      <c r="H3" t="s">
        <v>26</v>
      </c>
    </row>
    <row r="4" spans="1:8" x14ac:dyDescent="0.3">
      <c r="A4" t="s">
        <v>0</v>
      </c>
      <c r="B4">
        <v>16</v>
      </c>
      <c r="C4">
        <f>+B4*$G$3/1000</f>
        <v>6.8</v>
      </c>
      <c r="D4">
        <f>+Productible!G8</f>
        <v>973.25</v>
      </c>
      <c r="E4">
        <f>+C4*D4</f>
        <v>6618.0999999999995</v>
      </c>
    </row>
    <row r="5" spans="1:8" x14ac:dyDescent="0.3">
      <c r="A5" t="s">
        <v>1</v>
      </c>
      <c r="B5">
        <v>14</v>
      </c>
      <c r="C5">
        <f t="shared" ref="C5:C6" si="0">+B5*$G$3/1000</f>
        <v>5.95</v>
      </c>
      <c r="D5">
        <f>+Productible!G6</f>
        <v>1252.43</v>
      </c>
      <c r="E5">
        <f t="shared" ref="E5:E6" si="1">+C5*D5</f>
        <v>7451.9585000000006</v>
      </c>
    </row>
    <row r="6" spans="1:8" x14ac:dyDescent="0.3">
      <c r="A6" t="s">
        <v>2</v>
      </c>
      <c r="B6">
        <v>38</v>
      </c>
      <c r="C6">
        <f t="shared" si="0"/>
        <v>16.149999999999999</v>
      </c>
      <c r="D6">
        <f>+Productible!G7</f>
        <v>1355.93</v>
      </c>
      <c r="E6">
        <f t="shared" si="1"/>
        <v>21898.269499999999</v>
      </c>
    </row>
    <row r="8" spans="1:8" x14ac:dyDescent="0.3">
      <c r="A8" t="s">
        <v>8</v>
      </c>
      <c r="B8">
        <f>SUM(B4:B6)</f>
        <v>68</v>
      </c>
      <c r="C8">
        <f>SUM(C4:C6)</f>
        <v>28.9</v>
      </c>
      <c r="D8" s="2">
        <f>+E8/C8</f>
        <v>1244.5788235294117</v>
      </c>
      <c r="E8">
        <f t="shared" ref="E8" si="2">SUM(E4:E6)</f>
        <v>35968.327999999994</v>
      </c>
    </row>
    <row r="9" spans="1:8" x14ac:dyDescent="0.3">
      <c r="A9" t="s">
        <v>34</v>
      </c>
      <c r="B9">
        <f>+B6+B5</f>
        <v>52</v>
      </c>
      <c r="C9">
        <f>+C6+C5</f>
        <v>22.099999999999998</v>
      </c>
      <c r="D9" s="2">
        <f>+E9/C9</f>
        <v>1328.0646153846155</v>
      </c>
      <c r="E9">
        <f>+E6+E5</f>
        <v>29350.227999999999</v>
      </c>
    </row>
    <row r="11" spans="1:8" x14ac:dyDescent="0.3">
      <c r="A11" t="s">
        <v>27</v>
      </c>
      <c r="C11" t="s">
        <v>30</v>
      </c>
      <c r="D11" t="s">
        <v>31</v>
      </c>
      <c r="E11" t="s">
        <v>32</v>
      </c>
      <c r="G11" s="7" t="s">
        <v>33</v>
      </c>
    </row>
    <row r="12" spans="1:8" x14ac:dyDescent="0.3">
      <c r="A12" t="s">
        <v>28</v>
      </c>
      <c r="B12" s="6">
        <v>43300</v>
      </c>
      <c r="C12">
        <f>+C8</f>
        <v>28.9</v>
      </c>
      <c r="D12" s="2">
        <f>+E8/1000</f>
        <v>35.968327999999993</v>
      </c>
      <c r="E12" s="3">
        <f>+B12/D12</f>
        <v>1203.8368867187824</v>
      </c>
    </row>
    <row r="13" spans="1:8" x14ac:dyDescent="0.3">
      <c r="A13" t="s">
        <v>29</v>
      </c>
      <c r="B13" s="6">
        <v>37500</v>
      </c>
      <c r="C13">
        <f>+C5+C6</f>
        <v>22.099999999999998</v>
      </c>
      <c r="D13" s="2">
        <f>+(E5+E6)/1000</f>
        <v>29.350227999999998</v>
      </c>
      <c r="E13" s="3">
        <f>+B13/D13</f>
        <v>1277.6732092166371</v>
      </c>
    </row>
    <row r="15" spans="1:8" x14ac:dyDescent="0.3">
      <c r="A15" t="s">
        <v>13</v>
      </c>
    </row>
    <row r="16" spans="1:8" x14ac:dyDescent="0.3">
      <c r="A16" t="s">
        <v>7</v>
      </c>
    </row>
    <row r="17" spans="1:4" x14ac:dyDescent="0.3">
      <c r="B17" t="s">
        <v>10</v>
      </c>
      <c r="C17" t="s">
        <v>12</v>
      </c>
      <c r="D17" t="s">
        <v>11</v>
      </c>
    </row>
    <row r="18" spans="1:4" x14ac:dyDescent="0.3">
      <c r="A18" t="s">
        <v>8</v>
      </c>
      <c r="B18" s="4">
        <v>43300</v>
      </c>
      <c r="C18" s="1">
        <f>+B18/C8/1000</f>
        <v>1.4982698961937717</v>
      </c>
      <c r="D18" s="1">
        <f>+B18/E8</f>
        <v>1.2038368867187823</v>
      </c>
    </row>
    <row r="19" spans="1:4" x14ac:dyDescent="0.3">
      <c r="A19" t="s">
        <v>9</v>
      </c>
      <c r="B19" s="3">
        <f>+D19*(E5+E6)</f>
        <v>35332.887100006432</v>
      </c>
      <c r="C19" s="1">
        <f>+B19/(C5+C6)/1000</f>
        <v>1.5987731719459926</v>
      </c>
      <c r="D19" s="1">
        <f>+D18</f>
        <v>1.2038368867187823</v>
      </c>
    </row>
    <row r="20" spans="1:4" x14ac:dyDescent="0.3">
      <c r="B20" s="5">
        <f>+B19/B18</f>
        <v>0.81600201154749263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AA8A-F7BC-4855-B1EF-8E0A6CE798AB}">
  <dimension ref="A1:G10"/>
  <sheetViews>
    <sheetView workbookViewId="0">
      <selection activeCell="F12" sqref="F12"/>
    </sheetView>
  </sheetViews>
  <sheetFormatPr baseColWidth="10" defaultRowHeight="14.4" x14ac:dyDescent="0.3"/>
  <sheetData>
    <row r="1" spans="1:7" x14ac:dyDescent="0.3">
      <c r="A1" t="s">
        <v>14</v>
      </c>
    </row>
    <row r="3" spans="1:7" x14ac:dyDescent="0.3">
      <c r="A3" t="s">
        <v>15</v>
      </c>
      <c r="B3">
        <v>1273</v>
      </c>
      <c r="C3" t="s">
        <v>16</v>
      </c>
    </row>
    <row r="5" spans="1:7" x14ac:dyDescent="0.3">
      <c r="A5" t="s">
        <v>8</v>
      </c>
      <c r="B5">
        <v>66</v>
      </c>
      <c r="F5" t="s">
        <v>21</v>
      </c>
      <c r="G5" t="s">
        <v>22</v>
      </c>
    </row>
    <row r="6" spans="1:7" x14ac:dyDescent="0.3">
      <c r="A6" t="s">
        <v>19</v>
      </c>
      <c r="B6">
        <v>14</v>
      </c>
      <c r="C6">
        <v>114</v>
      </c>
      <c r="D6">
        <f>+C6-180</f>
        <v>-66</v>
      </c>
      <c r="F6">
        <v>1212.03</v>
      </c>
      <c r="G6">
        <v>1252.43</v>
      </c>
    </row>
    <row r="7" spans="1:7" x14ac:dyDescent="0.3">
      <c r="A7" t="s">
        <v>18</v>
      </c>
      <c r="B7">
        <v>41</v>
      </c>
      <c r="C7">
        <v>204</v>
      </c>
      <c r="D7">
        <f t="shared" ref="D7:D8" si="0">+C7-180</f>
        <v>24</v>
      </c>
      <c r="F7">
        <v>1312.19</v>
      </c>
      <c r="G7">
        <v>1355.93</v>
      </c>
    </row>
    <row r="8" spans="1:7" x14ac:dyDescent="0.3">
      <c r="A8" t="s">
        <v>17</v>
      </c>
      <c r="B8">
        <v>11</v>
      </c>
      <c r="C8">
        <v>24</v>
      </c>
      <c r="D8">
        <f t="shared" si="0"/>
        <v>-156</v>
      </c>
      <c r="F8">
        <v>941.86</v>
      </c>
      <c r="G8">
        <v>973.25</v>
      </c>
    </row>
    <row r="10" spans="1:7" x14ac:dyDescent="0.3">
      <c r="A10" t="s">
        <v>20</v>
      </c>
      <c r="C10">
        <v>415</v>
      </c>
      <c r="E10" t="s">
        <v>23</v>
      </c>
      <c r="F10">
        <f>+((F6*$B$6)+(F7*$B$7)+(F8*$B$8))/$B$5</f>
        <v>1229.2222727272726</v>
      </c>
      <c r="G10">
        <f>+((G6*$B$6)+(G7*$B$7)+(G8*$B$8))/$B$5</f>
        <v>1270.1954545454546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CENEO</vt:lpstr>
      <vt:lpstr>Productible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Requillart</dc:creator>
  <cp:lastModifiedBy>Vincent Requillart</cp:lastModifiedBy>
  <dcterms:created xsi:type="dcterms:W3CDTF">2023-01-25T13:08:22Z</dcterms:created>
  <dcterms:modified xsi:type="dcterms:W3CDTF">2023-03-01T17:32:49Z</dcterms:modified>
</cp:coreProperties>
</file>