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eanp\ownCloud - Icea@laboite.icea-enr.fr\Administration\Financier\Comptes\Facturation ventes\"/>
    </mc:Choice>
  </mc:AlternateContent>
  <bookViews>
    <workbookView xWindow="14400" yWindow="0" windowWidth="14400" windowHeight="15600" tabRatio="500"/>
  </bookViews>
  <sheets>
    <sheet name="Feuil1" sheetId="1" r:id="rId1"/>
    <sheet name="centrales EDF" sheetId="2" r:id="rId2"/>
    <sheet name="centrales Enercoop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F19" i="1" l="1"/>
  <c r="AC19" i="1"/>
  <c r="S22" i="1" l="1"/>
  <c r="AD17" i="1" l="1"/>
  <c r="AF17" i="1" s="1"/>
  <c r="AD18" i="1"/>
  <c r="AF18" i="1" s="1"/>
  <c r="AD19" i="1"/>
  <c r="AD20" i="1"/>
  <c r="AF20" i="1" s="1"/>
  <c r="AD21" i="1"/>
  <c r="AF21" i="1" s="1"/>
  <c r="AD16" i="1"/>
  <c r="AF16" i="1" s="1"/>
  <c r="AF5" i="1"/>
  <c r="AF6" i="1"/>
  <c r="AF7" i="1"/>
  <c r="AF8" i="1"/>
  <c r="AF9" i="1"/>
  <c r="AD10" i="1"/>
  <c r="AF10" i="1" s="1"/>
  <c r="AD11" i="1"/>
  <c r="AF11" i="1" s="1"/>
  <c r="AD12" i="1"/>
  <c r="AF12" i="1" s="1"/>
  <c r="AD13" i="1"/>
  <c r="AF13" i="1" s="1"/>
  <c r="AD14" i="1"/>
  <c r="AF14" i="1" s="1"/>
  <c r="AD15" i="1"/>
  <c r="AF15" i="1" s="1"/>
  <c r="X67" i="1" l="1"/>
  <c r="W67" i="1"/>
  <c r="T67" i="1"/>
  <c r="R67" i="1"/>
  <c r="P67" i="1"/>
  <c r="O67" i="1"/>
  <c r="K67" i="1"/>
  <c r="J67" i="1"/>
  <c r="I67" i="1"/>
  <c r="H67" i="1"/>
  <c r="G67" i="1"/>
  <c r="B67" i="1"/>
  <c r="A67" i="1"/>
  <c r="M67" i="1" s="1"/>
  <c r="X66" i="1"/>
  <c r="W66" i="1"/>
  <c r="T66" i="1"/>
  <c r="R66" i="1"/>
  <c r="P66" i="1"/>
  <c r="O66" i="1"/>
  <c r="K66" i="1"/>
  <c r="J66" i="1"/>
  <c r="I66" i="1"/>
  <c r="H66" i="1"/>
  <c r="G66" i="1"/>
  <c r="B66" i="1"/>
  <c r="A66" i="1"/>
  <c r="M66" i="1" s="1"/>
  <c r="X65" i="1"/>
  <c r="W65" i="1"/>
  <c r="T65" i="1"/>
  <c r="R65" i="1"/>
  <c r="P65" i="1"/>
  <c r="O65" i="1"/>
  <c r="K65" i="1"/>
  <c r="J65" i="1"/>
  <c r="I65" i="1"/>
  <c r="H65" i="1"/>
  <c r="G65" i="1"/>
  <c r="B65" i="1"/>
  <c r="A65" i="1"/>
  <c r="M65" i="1" s="1"/>
  <c r="X64" i="1"/>
  <c r="W64" i="1"/>
  <c r="T64" i="1"/>
  <c r="R64" i="1"/>
  <c r="P64" i="1"/>
  <c r="O64" i="1"/>
  <c r="K64" i="1"/>
  <c r="J64" i="1"/>
  <c r="I64" i="1"/>
  <c r="H64" i="1"/>
  <c r="G64" i="1"/>
  <c r="B64" i="1"/>
  <c r="A64" i="1"/>
  <c r="M64" i="1" s="1"/>
  <c r="X63" i="1"/>
  <c r="W63" i="1"/>
  <c r="T63" i="1"/>
  <c r="R63" i="1"/>
  <c r="P63" i="1"/>
  <c r="O63" i="1"/>
  <c r="K63" i="1"/>
  <c r="J63" i="1"/>
  <c r="I63" i="1"/>
  <c r="H63" i="1"/>
  <c r="G63" i="1"/>
  <c r="B63" i="1"/>
  <c r="A63" i="1"/>
  <c r="M63" i="1" s="1"/>
  <c r="X62" i="1"/>
  <c r="W62" i="1"/>
  <c r="T62" i="1"/>
  <c r="R62" i="1"/>
  <c r="P62" i="1"/>
  <c r="O62" i="1"/>
  <c r="K62" i="1"/>
  <c r="J62" i="1"/>
  <c r="I62" i="1"/>
  <c r="H62" i="1"/>
  <c r="G62" i="1"/>
  <c r="B62" i="1"/>
  <c r="A62" i="1"/>
  <c r="M62" i="1" s="1"/>
  <c r="X61" i="1"/>
  <c r="W61" i="1"/>
  <c r="T61" i="1"/>
  <c r="R61" i="1"/>
  <c r="P61" i="1"/>
  <c r="O61" i="1"/>
  <c r="K61" i="1"/>
  <c r="J61" i="1"/>
  <c r="I61" i="1"/>
  <c r="H61" i="1"/>
  <c r="G61" i="1"/>
  <c r="B61" i="1"/>
  <c r="A61" i="1"/>
  <c r="M61" i="1" s="1"/>
  <c r="X60" i="1"/>
  <c r="W60" i="1"/>
  <c r="T60" i="1"/>
  <c r="R60" i="1"/>
  <c r="P60" i="1"/>
  <c r="O60" i="1"/>
  <c r="K60" i="1"/>
  <c r="J60" i="1"/>
  <c r="I60" i="1"/>
  <c r="H60" i="1"/>
  <c r="G60" i="1"/>
  <c r="B60" i="1"/>
  <c r="A60" i="1"/>
  <c r="M60" i="1" s="1"/>
  <c r="X59" i="1"/>
  <c r="W59" i="1"/>
  <c r="T59" i="1"/>
  <c r="R59" i="1"/>
  <c r="P59" i="1"/>
  <c r="O59" i="1"/>
  <c r="K59" i="1"/>
  <c r="J59" i="1"/>
  <c r="I59" i="1"/>
  <c r="H59" i="1"/>
  <c r="G59" i="1"/>
  <c r="B59" i="1"/>
  <c r="A59" i="1"/>
  <c r="M59" i="1" s="1"/>
  <c r="X58" i="1"/>
  <c r="W58" i="1"/>
  <c r="T58" i="1"/>
  <c r="R58" i="1"/>
  <c r="P58" i="1"/>
  <c r="O58" i="1"/>
  <c r="K58" i="1"/>
  <c r="J58" i="1"/>
  <c r="I58" i="1"/>
  <c r="H58" i="1"/>
  <c r="G58" i="1"/>
  <c r="B58" i="1"/>
  <c r="A58" i="1"/>
  <c r="M58" i="1" s="1"/>
  <c r="X57" i="1"/>
  <c r="W57" i="1"/>
  <c r="T57" i="1"/>
  <c r="R57" i="1"/>
  <c r="P57" i="1"/>
  <c r="O57" i="1"/>
  <c r="K57" i="1"/>
  <c r="J57" i="1"/>
  <c r="I57" i="1"/>
  <c r="H57" i="1"/>
  <c r="G57" i="1"/>
  <c r="B57" i="1"/>
  <c r="A57" i="1"/>
  <c r="M57" i="1" s="1"/>
  <c r="X56" i="1"/>
  <c r="W56" i="1"/>
  <c r="T56" i="1"/>
  <c r="R56" i="1"/>
  <c r="P56" i="1"/>
  <c r="O56" i="1"/>
  <c r="K56" i="1"/>
  <c r="J56" i="1"/>
  <c r="I56" i="1"/>
  <c r="H56" i="1"/>
  <c r="G56" i="1"/>
  <c r="B56" i="1"/>
  <c r="A56" i="1"/>
  <c r="M56" i="1" s="1"/>
  <c r="X55" i="1"/>
  <c r="W55" i="1"/>
  <c r="T55" i="1"/>
  <c r="R55" i="1"/>
  <c r="P55" i="1"/>
  <c r="O55" i="1"/>
  <c r="K55" i="1"/>
  <c r="J55" i="1"/>
  <c r="I55" i="1"/>
  <c r="H55" i="1"/>
  <c r="G55" i="1"/>
  <c r="B55" i="1"/>
  <c r="A55" i="1"/>
  <c r="M55" i="1" s="1"/>
  <c r="X54" i="1"/>
  <c r="W54" i="1"/>
  <c r="T54" i="1"/>
  <c r="R54" i="1"/>
  <c r="P54" i="1"/>
  <c r="O54" i="1"/>
  <c r="K54" i="1"/>
  <c r="J54" i="1"/>
  <c r="I54" i="1"/>
  <c r="H54" i="1"/>
  <c r="G54" i="1"/>
  <c r="B54" i="1"/>
  <c r="A54" i="1"/>
  <c r="M54" i="1" s="1"/>
  <c r="X53" i="1"/>
  <c r="W53" i="1"/>
  <c r="T53" i="1"/>
  <c r="R53" i="1"/>
  <c r="P53" i="1"/>
  <c r="O53" i="1"/>
  <c r="K53" i="1"/>
  <c r="J53" i="1"/>
  <c r="I53" i="1"/>
  <c r="H53" i="1"/>
  <c r="G53" i="1"/>
  <c r="B53" i="1"/>
  <c r="A53" i="1"/>
  <c r="M53" i="1" s="1"/>
  <c r="K35" i="1"/>
  <c r="J35" i="1"/>
  <c r="K34" i="1"/>
  <c r="J34" i="1"/>
  <c r="K33" i="1"/>
  <c r="J33" i="1"/>
  <c r="K31" i="1"/>
  <c r="J31" i="1"/>
  <c r="K30" i="1"/>
  <c r="J30" i="1"/>
  <c r="AH21" i="1"/>
  <c r="AC21" i="1"/>
  <c r="Z21" i="1"/>
  <c r="V21" i="1"/>
  <c r="AH20" i="1"/>
  <c r="AC20" i="1"/>
  <c r="Z20" i="1"/>
  <c r="V20" i="1"/>
  <c r="R20" i="1"/>
  <c r="AH19" i="1"/>
  <c r="Z19" i="1"/>
  <c r="V19" i="1"/>
  <c r="R19" i="1"/>
  <c r="O19" i="1"/>
  <c r="AH18" i="1"/>
  <c r="AC18" i="1"/>
  <c r="Z18" i="1"/>
  <c r="V18" i="1"/>
  <c r="R18" i="1"/>
  <c r="O18" i="1"/>
  <c r="AH17" i="1"/>
  <c r="AC17" i="1"/>
  <c r="Z17" i="1"/>
  <c r="V17" i="1"/>
  <c r="R17" i="1"/>
  <c r="O17" i="1"/>
  <c r="AH16" i="1"/>
  <c r="AC16" i="1"/>
  <c r="Z16" i="1"/>
  <c r="V16" i="1"/>
  <c r="R16" i="1"/>
  <c r="O16" i="1"/>
  <c r="AH15" i="1"/>
  <c r="AC15" i="1"/>
  <c r="Z15" i="1"/>
  <c r="V15" i="1"/>
  <c r="R15" i="1"/>
  <c r="O15" i="1"/>
  <c r="AH14" i="1"/>
  <c r="AC14" i="1"/>
  <c r="Z14" i="1"/>
  <c r="V14" i="1"/>
  <c r="R14" i="1"/>
  <c r="O14" i="1"/>
  <c r="AH13" i="1"/>
  <c r="AC13" i="1"/>
  <c r="Z13" i="1"/>
  <c r="V13" i="1"/>
  <c r="R13" i="1"/>
  <c r="O13" i="1"/>
  <c r="AH12" i="1"/>
  <c r="AC12" i="1"/>
  <c r="Z12" i="1"/>
  <c r="V12" i="1"/>
  <c r="R12" i="1"/>
  <c r="O12" i="1"/>
  <c r="AH11" i="1"/>
  <c r="AC11" i="1"/>
  <c r="AH10" i="1"/>
  <c r="AC10" i="1"/>
  <c r="Z10" i="1"/>
  <c r="V10" i="1"/>
  <c r="R10" i="1"/>
  <c r="O10" i="1"/>
  <c r="AH9" i="1"/>
  <c r="AC9" i="1"/>
  <c r="Z9" i="1"/>
  <c r="V9" i="1"/>
  <c r="R9" i="1"/>
  <c r="O9" i="1"/>
  <c r="AH8" i="1"/>
  <c r="AC8" i="1"/>
  <c r="Z8" i="1"/>
  <c r="V8" i="1"/>
  <c r="R8" i="1"/>
  <c r="O8" i="1"/>
  <c r="AH7" i="1"/>
  <c r="AC7" i="1"/>
  <c r="Z7" i="1"/>
  <c r="V7" i="1"/>
  <c r="R7" i="1"/>
  <c r="O7" i="1"/>
  <c r="AH6" i="1"/>
  <c r="AC6" i="1"/>
  <c r="Z6" i="1"/>
  <c r="V6" i="1"/>
  <c r="R6" i="1"/>
  <c r="O6" i="1"/>
  <c r="AH5" i="1"/>
  <c r="AC5" i="1"/>
  <c r="Z5" i="1"/>
  <c r="V5" i="1"/>
  <c r="AF3" i="1"/>
  <c r="AD3" i="1"/>
  <c r="AC3" i="1"/>
  <c r="S3" i="1"/>
  <c r="W27" i="1" s="1"/>
  <c r="Q3" i="1"/>
  <c r="P3" i="1"/>
  <c r="T27" i="1" s="1"/>
  <c r="N3" i="1"/>
  <c r="M3" i="1"/>
  <c r="R27" i="1" s="1"/>
  <c r="L3" i="1"/>
  <c r="K3" i="1"/>
  <c r="P27" i="1" s="1"/>
  <c r="J3" i="1"/>
  <c r="I3" i="1"/>
  <c r="O27" i="1" s="1"/>
  <c r="H3" i="1"/>
  <c r="B3" i="1"/>
  <c r="F1" i="1"/>
</calcChain>
</file>

<file path=xl/sharedStrings.xml><?xml version="1.0" encoding="utf-8"?>
<sst xmlns="http://schemas.openxmlformats.org/spreadsheetml/2006/main" count="145" uniqueCount="98">
  <si>
    <t>Suivi de production</t>
  </si>
  <si>
    <t>Aujourd’hui</t>
  </si>
  <si>
    <t>Site</t>
  </si>
  <si>
    <t>KWc</t>
  </si>
  <si>
    <t>PMR</t>
  </si>
  <si>
    <t>BTA</t>
  </si>
  <si>
    <t>CAE</t>
  </si>
  <si>
    <t>M en S</t>
  </si>
  <si>
    <t>Cadenas</t>
  </si>
  <si>
    <t>Kwh</t>
  </si>
  <si>
    <t>€</t>
  </si>
  <si>
    <t>Non conso</t>
  </si>
  <si>
    <t>Index
 non conso</t>
  </si>
  <si>
    <t>Non conso
moy</t>
  </si>
  <si>
    <t>Index 1</t>
  </si>
  <si>
    <t>index 2</t>
  </si>
  <si>
    <t>Tarif</t>
  </si>
  <si>
    <t>Index</t>
  </si>
  <si>
    <t>index
 non conso</t>
  </si>
  <si>
    <t>Moy non conso</t>
  </si>
  <si>
    <t>Index 31/12</t>
  </si>
  <si>
    <t>Total</t>
  </si>
  <si>
    <t>Facturée</t>
  </si>
  <si>
    <t>Livrées non facturé 2023</t>
  </si>
  <si>
    <t>Facturé</t>
  </si>
  <si>
    <t>Livré non facturé au 31/12</t>
  </si>
  <si>
    <t>Centre d secours Mongiscard</t>
  </si>
  <si>
    <t>BTA0843986</t>
  </si>
  <si>
    <t>Ecole d'Odars - 36 kWc</t>
  </si>
  <si>
    <t>BTA0666960</t>
  </si>
  <si>
    <t>Gymnase Ayguesvives -36 kWc</t>
  </si>
  <si>
    <t>BTA0741984</t>
  </si>
  <si>
    <t>Maison des solidarites-9 kWc</t>
  </si>
  <si>
    <t>BTA0668501</t>
  </si>
  <si>
    <t>Espace Berjean-9 kWc</t>
  </si>
  <si>
    <t>S dF de Noueilles-9 kWc</t>
  </si>
  <si>
    <t>BTA0671798</t>
  </si>
  <si>
    <t>BTA0981618</t>
  </si>
  <si>
    <t>2020</t>
  </si>
  <si>
    <t>Vestiaires de Donneville- 6kWc</t>
  </si>
  <si>
    <t>BTA0657014</t>
  </si>
  <si>
    <t>Ecole Montbrun - 32 kWc</t>
  </si>
  <si>
    <t>BTA0746283</t>
  </si>
  <si>
    <t>Atelier d\' Aureville-9 kWc</t>
  </si>
  <si>
    <t>BTA0656966</t>
  </si>
  <si>
    <t>Mairie annexe de Labege-9 kWc</t>
  </si>
  <si>
    <t>BTA0657066</t>
  </si>
  <si>
    <t>MJC d\'Ayguesvives-9 kWc</t>
  </si>
  <si>
    <t>BTA0671793</t>
  </si>
  <si>
    <t>Ecole Mat de Labege-9 kWc</t>
  </si>
  <si>
    <t>BTA0657057</t>
  </si>
  <si>
    <t>Creche Ayguesvives-9 kWc</t>
  </si>
  <si>
    <t>BTA0657230</t>
  </si>
  <si>
    <t>creche d\'Escalquens-9 kWc</t>
  </si>
  <si>
    <t>BTA0657027</t>
  </si>
  <si>
    <t>Hangar Espanès</t>
  </si>
  <si>
    <t>BTA0814124</t>
  </si>
  <si>
    <t>Cantine Lagardelle</t>
  </si>
  <si>
    <t>BTA1010890</t>
  </si>
  <si>
    <t>Année rachat contrat par Enercoop</t>
  </si>
  <si>
    <t>Année</t>
  </si>
  <si>
    <t>Vente</t>
  </si>
  <si>
    <t>Edf</t>
  </si>
  <si>
    <t>Enercoop</t>
  </si>
  <si>
    <t>Aureville</t>
  </si>
  <si>
    <t>Mairie annexe</t>
  </si>
  <si>
    <t>Maternelle Labège</t>
  </si>
  <si>
    <t>Créche Escalquens</t>
  </si>
  <si>
    <t>Crèche Ayguesvives</t>
  </si>
  <si>
    <t>Production en kWh/KWc</t>
  </si>
  <si>
    <t>€/kWc</t>
  </si>
  <si>
    <t>An 1</t>
  </si>
  <si>
    <t>An 2</t>
  </si>
  <si>
    <t>An 3</t>
  </si>
  <si>
    <t>An 4</t>
  </si>
  <si>
    <t>An 5</t>
  </si>
  <si>
    <t>An 6</t>
  </si>
  <si>
    <t>EDF</t>
  </si>
  <si>
    <t>En Jaune cases à remplir</t>
  </si>
  <si>
    <t>En orange cases à remplir au 31/12</t>
  </si>
  <si>
    <t>En rouge centrales enercoop</t>
  </si>
  <si>
    <t xml:space="preserve">Mongiscard - Centre de secours </t>
  </si>
  <si>
    <t>Odars - Ecole</t>
  </si>
  <si>
    <t>Ayguesvives - Gymnase</t>
  </si>
  <si>
    <t>Escalquens - Maison des solidarites</t>
  </si>
  <si>
    <t>Escalquens - Espace Berjean</t>
  </si>
  <si>
    <t>Noueilles - Salle des Fêtes</t>
  </si>
  <si>
    <t>Castanet - Ecole Damase Auba</t>
  </si>
  <si>
    <t>Donneville - Vestiaires</t>
  </si>
  <si>
    <t>Montbrun -Ecole</t>
  </si>
  <si>
    <t>Aureville - Atelier</t>
  </si>
  <si>
    <t>Labège -Mairie annexe</t>
  </si>
  <si>
    <t>Ayguesvives - MJC</t>
  </si>
  <si>
    <t>Labège - Ecole Maternelle</t>
  </si>
  <si>
    <t>Ayguesvives - Crèche</t>
  </si>
  <si>
    <t>Escalquens - Crèche</t>
  </si>
  <si>
    <t>Espanès - Hangar</t>
  </si>
  <si>
    <t xml:space="preserve">Lagardelle - Cantine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</si>
</sst>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d/m;@"/>
    <numFmt numFmtId="165" formatCode="_-* #,##0.00\ _€_-;\-* #,##0.00\ _€_-;_-* \-??\ _€_-;_-@_-"/>
    <numFmt numFmtId="166" formatCode="_-* #,##0\ _€_-;\-* #,##0\ _€_-;_-* \-??\ _€_-;_-@_-"/>
    <numFmt numFmtId="167" formatCode="dd/mm/yy"/>
    <numFmt numFmtId="168" formatCode="0\ %"/>
  </numFmts>
  <fonts count="10" x14ac:knownFonts="1">
    <font>
      <sz val="11"/>
      <color rgb="FF000000"/>
      <name val="Calibri"/>
      <family val="2"/>
      <charset val="1"/>
    </font>
    <font>
      <b/>
      <i/>
      <sz val="11"/>
      <color rgb="FFC9211E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FF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222222"/>
      <name val="Calibri"/>
      <family val="2"/>
      <charset val="1"/>
    </font>
    <font>
      <sz val="11"/>
      <color rgb="FF1F1F1F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rgb="FFFF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C9F5F9"/>
        <bgColor rgb="FFCCFFFF"/>
      </patternFill>
    </fill>
    <fill>
      <patternFill patternType="solid">
        <fgColor rgb="FFFFFF00"/>
        <bgColor rgb="FFFFFF00"/>
      </patternFill>
    </fill>
    <fill>
      <patternFill patternType="solid">
        <fgColor rgb="FFFFD966"/>
        <bgColor rgb="FFFFFF99"/>
      </patternFill>
    </fill>
    <fill>
      <patternFill patternType="solid">
        <fgColor rgb="FFD9D9D9"/>
        <bgColor rgb="FFC0C0C0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4">
    <xf numFmtId="0" fontId="0" fillId="0" borderId="0"/>
    <xf numFmtId="165" fontId="8" fillId="0" borderId="0" applyBorder="0" applyProtection="0"/>
    <xf numFmtId="168" fontId="8" fillId="0" borderId="0" applyBorder="0" applyProtection="0"/>
    <xf numFmtId="0" fontId="1" fillId="0" borderId="0" applyBorder="0" applyProtection="0"/>
  </cellStyleXfs>
  <cellXfs count="112">
    <xf numFmtId="0" fontId="0" fillId="0" borderId="0" xfId="0"/>
    <xf numFmtId="0" fontId="0" fillId="0" borderId="0" xfId="0" applyProtection="1">
      <protection locked="0"/>
    </xf>
    <xf numFmtId="164" fontId="0" fillId="0" borderId="0" xfId="0" applyNumberFormat="1" applyProtection="1">
      <protection locked="0"/>
    </xf>
    <xf numFmtId="0" fontId="0" fillId="0" borderId="0" xfId="0" applyAlignment="1" applyProtection="1">
      <alignment horizontal="right"/>
      <protection locked="0"/>
    </xf>
    <xf numFmtId="166" fontId="8" fillId="0" borderId="0" xfId="1" applyNumberFormat="1" applyBorder="1" applyProtection="1">
      <protection locked="0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2" fillId="2" borderId="3" xfId="0" applyFont="1" applyFill="1" applyBorder="1"/>
    <xf numFmtId="167" fontId="2" fillId="2" borderId="2" xfId="0" applyNumberFormat="1" applyFont="1" applyFill="1" applyBorder="1"/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center" vertical="center"/>
    </xf>
    <xf numFmtId="1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right" vertical="center"/>
    </xf>
    <xf numFmtId="0" fontId="0" fillId="3" borderId="3" xfId="0" applyFill="1" applyBorder="1"/>
    <xf numFmtId="166" fontId="8" fillId="0" borderId="3" xfId="1" applyNumberFormat="1" applyBorder="1" applyProtection="1"/>
    <xf numFmtId="166" fontId="8" fillId="0" borderId="3" xfId="1" applyNumberFormat="1" applyBorder="1" applyAlignment="1" applyProtection="1">
      <alignment wrapText="1"/>
    </xf>
    <xf numFmtId="0" fontId="3" fillId="0" borderId="3" xfId="0" applyFont="1" applyBorder="1"/>
    <xf numFmtId="0" fontId="0" fillId="0" borderId="6" xfId="0" applyBorder="1"/>
    <xf numFmtId="164" fontId="0" fillId="0" borderId="3" xfId="0" applyNumberFormat="1" applyBorder="1"/>
    <xf numFmtId="164" fontId="0" fillId="0" borderId="3" xfId="0" applyNumberFormat="1" applyBorder="1" applyAlignment="1">
      <alignment horizontal="right"/>
    </xf>
    <xf numFmtId="0" fontId="0" fillId="4" borderId="3" xfId="0" applyFill="1" applyBorder="1"/>
    <xf numFmtId="166" fontId="8" fillId="4" borderId="3" xfId="1" applyNumberFormat="1" applyFill="1" applyBorder="1" applyProtection="1"/>
    <xf numFmtId="0" fontId="4" fillId="0" borderId="3" xfId="0" applyFont="1" applyBorder="1"/>
    <xf numFmtId="1" fontId="0" fillId="0" borderId="3" xfId="0" applyNumberFormat="1" applyBorder="1"/>
    <xf numFmtId="14" fontId="0" fillId="0" borderId="3" xfId="0" applyNumberFormat="1" applyBorder="1"/>
    <xf numFmtId="0" fontId="0" fillId="0" borderId="3" xfId="0" applyBorder="1" applyAlignment="1">
      <alignment horizontal="right"/>
    </xf>
    <xf numFmtId="168" fontId="8" fillId="0" borderId="3" xfId="2" applyBorder="1" applyProtection="1"/>
    <xf numFmtId="2" fontId="0" fillId="0" borderId="6" xfId="0" applyNumberFormat="1" applyBorder="1"/>
    <xf numFmtId="0" fontId="0" fillId="0" borderId="3" xfId="0" applyBorder="1" applyProtection="1">
      <protection locked="0"/>
    </xf>
    <xf numFmtId="0" fontId="0" fillId="0" borderId="8" xfId="0" applyBorder="1" applyProtection="1">
      <protection locked="0"/>
    </xf>
    <xf numFmtId="0" fontId="0" fillId="5" borderId="0" xfId="0" applyFill="1" applyProtection="1">
      <protection locked="0"/>
    </xf>
    <xf numFmtId="0" fontId="0" fillId="0" borderId="3" xfId="0" applyBorder="1" applyAlignment="1">
      <alignment vertical="center" wrapText="1"/>
    </xf>
    <xf numFmtId="49" fontId="0" fillId="0" borderId="3" xfId="0" applyNumberFormat="1" applyBorder="1"/>
    <xf numFmtId="49" fontId="0" fillId="0" borderId="3" xfId="0" applyNumberFormat="1" applyBorder="1" applyAlignment="1">
      <alignment horizontal="right"/>
    </xf>
    <xf numFmtId="1" fontId="0" fillId="0" borderId="0" xfId="0" applyNumberFormat="1"/>
    <xf numFmtId="1" fontId="0" fillId="0" borderId="3" xfId="0" applyNumberFormat="1" applyBorder="1" applyProtection="1">
      <protection locked="0"/>
    </xf>
    <xf numFmtId="0" fontId="0" fillId="5" borderId="3" xfId="0" applyFill="1" applyBorder="1" applyAlignment="1">
      <alignment vertical="center" wrapText="1"/>
    </xf>
    <xf numFmtId="1" fontId="0" fillId="5" borderId="3" xfId="0" applyNumberFormat="1" applyFill="1" applyBorder="1"/>
    <xf numFmtId="0" fontId="0" fillId="5" borderId="3" xfId="0" applyFill="1" applyBorder="1"/>
    <xf numFmtId="2" fontId="0" fillId="3" borderId="3" xfId="0" applyNumberFormat="1" applyFill="1" applyBorder="1"/>
    <xf numFmtId="49" fontId="0" fillId="5" borderId="3" xfId="0" applyNumberFormat="1" applyFill="1" applyBorder="1"/>
    <xf numFmtId="0" fontId="0" fillId="0" borderId="12" xfId="0" applyBorder="1"/>
    <xf numFmtId="1" fontId="5" fillId="0" borderId="12" xfId="0" applyNumberFormat="1" applyFont="1" applyBorder="1"/>
    <xf numFmtId="1" fontId="0" fillId="0" borderId="12" xfId="0" applyNumberFormat="1" applyBorder="1"/>
    <xf numFmtId="0" fontId="0" fillId="0" borderId="12" xfId="0" applyBorder="1" applyAlignment="1">
      <alignment horizontal="right"/>
    </xf>
    <xf numFmtId="0" fontId="0" fillId="3" borderId="12" xfId="0" applyFill="1" applyBorder="1"/>
    <xf numFmtId="168" fontId="8" fillId="0" borderId="12" xfId="2" applyBorder="1" applyProtection="1"/>
    <xf numFmtId="166" fontId="8" fillId="0" borderId="12" xfId="1" applyNumberFormat="1" applyBorder="1" applyProtection="1"/>
    <xf numFmtId="2" fontId="0" fillId="0" borderId="13" xfId="0" applyNumberFormat="1" applyBorder="1"/>
    <xf numFmtId="1" fontId="6" fillId="0" borderId="3" xfId="0" applyNumberFormat="1" applyFont="1" applyBorder="1"/>
    <xf numFmtId="0" fontId="7" fillId="0" borderId="3" xfId="0" applyFont="1" applyBorder="1"/>
    <xf numFmtId="2" fontId="0" fillId="0" borderId="3" xfId="0" applyNumberFormat="1" applyBorder="1"/>
    <xf numFmtId="166" fontId="8" fillId="0" borderId="3" xfId="1" applyNumberFormat="1" applyBorder="1" applyProtection="1">
      <protection locked="0"/>
    </xf>
    <xf numFmtId="0" fontId="2" fillId="0" borderId="0" xfId="0" applyFont="1" applyProtection="1"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right"/>
      <protection locked="0"/>
    </xf>
    <xf numFmtId="166" fontId="8" fillId="0" borderId="8" xfId="1" applyNumberFormat="1" applyBorder="1" applyProtection="1">
      <protection locked="0"/>
    </xf>
    <xf numFmtId="1" fontId="0" fillId="0" borderId="3" xfId="0" applyNumberFormat="1" applyBorder="1" applyAlignment="1" applyProtection="1">
      <alignment horizontal="right"/>
      <protection locked="0"/>
    </xf>
    <xf numFmtId="1" fontId="0" fillId="0" borderId="0" xfId="0" applyNumberFormat="1" applyProtection="1">
      <protection locked="0"/>
    </xf>
    <xf numFmtId="1" fontId="0" fillId="0" borderId="8" xfId="0" applyNumberFormat="1" applyBorder="1" applyProtection="1">
      <protection locked="0"/>
    </xf>
    <xf numFmtId="14" fontId="0" fillId="5" borderId="3" xfId="0" applyNumberFormat="1" applyFill="1" applyBorder="1" applyAlignment="1">
      <alignment vertical="center" wrapText="1"/>
    </xf>
    <xf numFmtId="14" fontId="0" fillId="5" borderId="3" xfId="0" applyNumberFormat="1" applyFill="1" applyBorder="1"/>
    <xf numFmtId="0" fontId="0" fillId="0" borderId="8" xfId="0" applyBorder="1"/>
    <xf numFmtId="2" fontId="0" fillId="0" borderId="8" xfId="0" applyNumberFormat="1" applyBorder="1"/>
    <xf numFmtId="0" fontId="0" fillId="0" borderId="12" xfId="0" applyBorder="1" applyProtection="1">
      <protection locked="0"/>
    </xf>
    <xf numFmtId="0" fontId="0" fillId="0" borderId="7" xfId="0" applyBorder="1"/>
    <xf numFmtId="0" fontId="0" fillId="0" borderId="3" xfId="0" applyBorder="1" applyAlignment="1">
      <alignment wrapText="1"/>
    </xf>
    <xf numFmtId="1" fontId="0" fillId="6" borderId="7" xfId="0" applyNumberFormat="1" applyFill="1" applyBorder="1" applyProtection="1">
      <protection locked="0"/>
    </xf>
    <xf numFmtId="2" fontId="0" fillId="6" borderId="3" xfId="0" applyNumberFormat="1" applyFill="1" applyBorder="1" applyProtection="1">
      <protection locked="0"/>
    </xf>
    <xf numFmtId="1" fontId="0" fillId="6" borderId="3" xfId="0" applyNumberFormat="1" applyFill="1" applyBorder="1" applyProtection="1">
      <protection locked="0"/>
    </xf>
    <xf numFmtId="1" fontId="0" fillId="6" borderId="14" xfId="0" applyNumberFormat="1" applyFill="1" applyBorder="1" applyProtection="1">
      <protection locked="0"/>
    </xf>
    <xf numFmtId="2" fontId="0" fillId="6" borderId="12" xfId="0" applyNumberFormat="1" applyFill="1" applyBorder="1" applyProtection="1">
      <protection locked="0"/>
    </xf>
    <xf numFmtId="0" fontId="0" fillId="6" borderId="3" xfId="0" applyFill="1" applyBorder="1" applyProtection="1">
      <protection locked="0"/>
    </xf>
    <xf numFmtId="0" fontId="0" fillId="6" borderId="0" xfId="0" applyFill="1" applyProtection="1">
      <protection locked="0"/>
    </xf>
    <xf numFmtId="0" fontId="0" fillId="6" borderId="8" xfId="0" applyFill="1" applyBorder="1" applyProtection="1">
      <protection locked="0"/>
    </xf>
    <xf numFmtId="0" fontId="0" fillId="6" borderId="15" xfId="0" applyFill="1" applyBorder="1" applyProtection="1">
      <protection locked="0"/>
    </xf>
    <xf numFmtId="0" fontId="0" fillId="7" borderId="3" xfId="0" applyFill="1" applyBorder="1" applyProtection="1">
      <protection locked="0"/>
    </xf>
    <xf numFmtId="0" fontId="0" fillId="7" borderId="12" xfId="0" applyFill="1" applyBorder="1" applyProtection="1">
      <protection locked="0"/>
    </xf>
    <xf numFmtId="0" fontId="0" fillId="7" borderId="0" xfId="0" applyFill="1" applyProtection="1">
      <protection locked="0"/>
    </xf>
    <xf numFmtId="0" fontId="4" fillId="5" borderId="3" xfId="0" applyFont="1" applyFill="1" applyBorder="1" applyAlignment="1">
      <alignment vertical="center" wrapText="1"/>
    </xf>
    <xf numFmtId="1" fontId="4" fillId="5" borderId="3" xfId="0" applyNumberFormat="1" applyFont="1" applyFill="1" applyBorder="1"/>
    <xf numFmtId="0" fontId="4" fillId="5" borderId="3" xfId="0" applyFont="1" applyFill="1" applyBorder="1"/>
    <xf numFmtId="14" fontId="4" fillId="0" borderId="3" xfId="0" applyNumberFormat="1" applyFont="1" applyBorder="1"/>
    <xf numFmtId="0" fontId="4" fillId="5" borderId="3" xfId="0" applyFont="1" applyFill="1" applyBorder="1" applyAlignment="1">
      <alignment horizontal="right"/>
    </xf>
    <xf numFmtId="168" fontId="4" fillId="5" borderId="3" xfId="2" applyFont="1" applyFill="1" applyBorder="1" applyProtection="1"/>
    <xf numFmtId="166" fontId="4" fillId="5" borderId="3" xfId="1" applyNumberFormat="1" applyFont="1" applyFill="1" applyBorder="1" applyProtection="1"/>
    <xf numFmtId="166" fontId="4" fillId="0" borderId="3" xfId="1" applyNumberFormat="1" applyFont="1" applyBorder="1" applyProtection="1"/>
    <xf numFmtId="2" fontId="4" fillId="5" borderId="6" xfId="0" applyNumberFormat="1" applyFont="1" applyFill="1" applyBorder="1"/>
    <xf numFmtId="1" fontId="4" fillId="6" borderId="7" xfId="0" applyNumberFormat="1" applyFont="1" applyFill="1" applyBorder="1" applyProtection="1">
      <protection locked="0"/>
    </xf>
    <xf numFmtId="2" fontId="4" fillId="6" borderId="3" xfId="0" applyNumberFormat="1" applyFont="1" applyFill="1" applyBorder="1" applyProtection="1">
      <protection locked="0"/>
    </xf>
    <xf numFmtId="1" fontId="4" fillId="0" borderId="3" xfId="0" applyNumberFormat="1" applyFont="1" applyBorder="1" applyProtection="1">
      <protection locked="0"/>
    </xf>
    <xf numFmtId="0" fontId="4" fillId="6" borderId="8" xfId="0" applyFont="1" applyFill="1" applyBorder="1" applyProtection="1">
      <protection locked="0"/>
    </xf>
    <xf numFmtId="2" fontId="4" fillId="0" borderId="8" xfId="0" applyNumberFormat="1" applyFont="1" applyBorder="1"/>
    <xf numFmtId="0" fontId="4" fillId="7" borderId="3" xfId="0" applyFont="1" applyFill="1" applyBorder="1" applyProtection="1">
      <protection locked="0"/>
    </xf>
    <xf numFmtId="0" fontId="4" fillId="0" borderId="3" xfId="0" applyFont="1" applyBorder="1" applyProtection="1">
      <protection locked="0"/>
    </xf>
    <xf numFmtId="0" fontId="4" fillId="0" borderId="0" xfId="0" applyFont="1" applyProtection="1">
      <protection locked="0"/>
    </xf>
    <xf numFmtId="0" fontId="4" fillId="5" borderId="0" xfId="0" applyFont="1" applyFill="1" applyProtection="1">
      <protection locked="0"/>
    </xf>
    <xf numFmtId="0" fontId="4" fillId="0" borderId="0" xfId="0" applyFont="1"/>
    <xf numFmtId="49" fontId="4" fillId="5" borderId="3" xfId="0" applyNumberFormat="1" applyFont="1" applyFill="1" applyBorder="1"/>
    <xf numFmtId="49" fontId="4" fillId="5" borderId="3" xfId="0" applyNumberFormat="1" applyFont="1" applyFill="1" applyBorder="1" applyAlignment="1">
      <alignment horizontal="right"/>
    </xf>
    <xf numFmtId="0" fontId="9" fillId="0" borderId="0" xfId="0" applyFont="1" applyProtection="1">
      <protection locked="0"/>
    </xf>
    <xf numFmtId="2" fontId="0" fillId="0" borderId="0" xfId="0" applyNumberFormat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 wrapText="1"/>
    </xf>
    <xf numFmtId="0" fontId="0" fillId="0" borderId="11" xfId="0" applyBorder="1" applyAlignment="1" applyProtection="1">
      <alignment horizontal="center" wrapText="1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4">
    <cellStyle name="Centrale" xfId="3"/>
    <cellStyle name="Milliers" xfId="1" builtinId="3"/>
    <cellStyle name="Normal" xfId="0" builtinId="0"/>
    <cellStyle name="Pourcentage" xfId="2" builtinId="5"/>
  </cellStyles>
  <dxfs count="1">
    <dxf>
      <font>
        <b/>
        <i/>
        <sz val="11"/>
        <color rgb="FFC9211E"/>
        <name val="Calibri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5B9BD5"/>
      <rgbColor rgb="FF993366"/>
      <rgbColor rgb="FFFFFFCC"/>
      <rgbColor rgb="FFC9F5F9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D966"/>
      <rgbColor rgb="FF3366FF"/>
      <rgbColor rgb="FF33CCCC"/>
      <rgbColor rgb="FF99CC00"/>
      <rgbColor rgb="FFFFCC00"/>
      <rgbColor rgb="FFFF9900"/>
      <rgbColor rgb="FFED7D31"/>
      <rgbColor rgb="FF595959"/>
      <rgbColor rgb="FF969696"/>
      <rgbColor rgb="FF003366"/>
      <rgbColor rgb="FF339966"/>
      <rgbColor rgb="FF003300"/>
      <rgbColor rgb="FF1F1F1F"/>
      <rgbColor rgb="FFC9211E"/>
      <rgbColor rgb="FF993366"/>
      <rgbColor rgb="FF333399"/>
      <rgbColor rgb="FF22222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c:style val="2"/>
  <c:chart>
    <c:title>
      <c:tx>
        <c:rich>
          <a:bodyPr rot="0"/>
          <a:lstStyle/>
          <a:p>
            <a:pPr>
              <a:defRPr lang="en-US" sz="1400" b="0" strike="noStrike" spc="-1">
                <a:solidFill>
                  <a:srgbClr val="595959"/>
                </a:solidFill>
                <a:latin typeface="Calibri"/>
              </a:defRPr>
            </a:pPr>
            <a:r>
              <a:rPr lang="en-US" sz="1400" b="0" strike="noStrike" spc="-1">
                <a:solidFill>
                  <a:srgbClr val="595959"/>
                </a:solidFill>
                <a:latin typeface="Calibri"/>
              </a:rPr>
              <a:t>Evolution vente ENR</a:t>
            </a:r>
          </a:p>
        </c:rich>
      </c:tx>
      <c:layout/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Feuil1!$M$26</c:f>
              <c:strCache>
                <c:ptCount val="1"/>
                <c:pt idx="0">
                  <c:v>Année</c:v>
                </c:pt>
              </c:strCache>
            </c:strRef>
          </c:tx>
          <c:spPr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fr-FR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Feuil1!$O$26:$W$26</c:f>
              <c:numCache>
                <c:formatCode>General</c:formatCode>
                <c:ptCount val="9"/>
                <c:pt idx="0">
                  <c:v>2019</c:v>
                </c:pt>
                <c:pt idx="1">
                  <c:v>2020</c:v>
                </c:pt>
                <c:pt idx="3">
                  <c:v>2021</c:v>
                </c:pt>
                <c:pt idx="5">
                  <c:v>2022</c:v>
                </c:pt>
                <c:pt idx="8">
                  <c:v>2023</c:v>
                </c:pt>
              </c:numCache>
            </c:numRef>
          </c:cat>
          <c:val>
            <c:numRef>
              <c:f>Feuil1!$O$26:$W$26</c:f>
              <c:numCache>
                <c:formatCode>General</c:formatCode>
                <c:ptCount val="9"/>
                <c:pt idx="0">
                  <c:v>2019</c:v>
                </c:pt>
                <c:pt idx="1">
                  <c:v>2020</c:v>
                </c:pt>
                <c:pt idx="3">
                  <c:v>2021</c:v>
                </c:pt>
                <c:pt idx="5">
                  <c:v>2022</c:v>
                </c:pt>
                <c:pt idx="8">
                  <c:v>2023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1E-470E-A4FD-73D44C5B8A36}"/>
            </c:ext>
          </c:extLst>
        </c:ser>
        <c:ser>
          <c:idx val="1"/>
          <c:order val="1"/>
          <c:tx>
            <c:strRef>
              <c:f>Feuil1!$M$27</c:f>
              <c:strCache>
                <c:ptCount val="1"/>
                <c:pt idx="0">
                  <c:v>Vente</c:v>
                </c:pt>
              </c:strCache>
            </c:strRef>
          </c:tx>
          <c:spPr>
            <a:ln w="28440" cap="rnd">
              <a:solidFill>
                <a:srgbClr val="ED7D31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fr-FR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Feuil1!$O$26:$W$26</c:f>
              <c:numCache>
                <c:formatCode>General</c:formatCode>
                <c:ptCount val="9"/>
                <c:pt idx="0">
                  <c:v>2019</c:v>
                </c:pt>
                <c:pt idx="1">
                  <c:v>2020</c:v>
                </c:pt>
                <c:pt idx="3">
                  <c:v>2021</c:v>
                </c:pt>
                <c:pt idx="5">
                  <c:v>2022</c:v>
                </c:pt>
                <c:pt idx="8">
                  <c:v>2023</c:v>
                </c:pt>
              </c:numCache>
            </c:numRef>
          </c:cat>
          <c:val>
            <c:numRef>
              <c:f>Feuil1!$O$27:$W$27</c:f>
              <c:numCache>
                <c:formatCode>General</c:formatCode>
                <c:ptCount val="9"/>
                <c:pt idx="0">
                  <c:v>16976.099999999999</c:v>
                </c:pt>
                <c:pt idx="1">
                  <c:v>23012.95</c:v>
                </c:pt>
                <c:pt idx="3">
                  <c:v>32431.329999999998</c:v>
                </c:pt>
                <c:pt idx="5">
                  <c:v>36649.149999999994</c:v>
                </c:pt>
                <c:pt idx="8">
                  <c:v>38710.889999999992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1E-470E-A4FD-73D44C5B8A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4702274"/>
        <c:axId val="39940635"/>
      </c:lineChart>
      <c:catAx>
        <c:axId val="470227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rgbClr val="D9D9D9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595959"/>
                </a:solidFill>
                <a:latin typeface="Calibri"/>
              </a:defRPr>
            </a:pPr>
            <a:endParaRPr lang="fr-FR"/>
          </a:p>
        </c:txPr>
        <c:crossAx val="39940635"/>
        <c:crosses val="autoZero"/>
        <c:auto val="1"/>
        <c:lblAlgn val="ctr"/>
        <c:lblOffset val="100"/>
        <c:noMultiLvlLbl val="0"/>
      </c:catAx>
      <c:valAx>
        <c:axId val="39940635"/>
        <c:scaling>
          <c:orientation val="minMax"/>
        </c:scaling>
        <c:delete val="0"/>
        <c:axPos val="l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strike="noStrike" spc="-1">
                <a:solidFill>
                  <a:srgbClr val="595959"/>
                </a:solidFill>
                <a:latin typeface="Calibri"/>
              </a:defRPr>
            </a:pPr>
            <a:endParaRPr lang="fr-FR"/>
          </a:p>
        </c:txPr>
        <c:crossAx val="4702274"/>
        <c:crosses val="autoZero"/>
        <c:crossBetween val="between"/>
      </c:valAx>
      <c:spPr>
        <a:noFill/>
        <a:ln w="0">
          <a:noFill/>
        </a:ln>
      </c:spPr>
    </c:plotArea>
    <c:legend>
      <c:legendPos val="b"/>
      <c:layout/>
      <c:overlay val="0"/>
      <c:spPr>
        <a:noFill/>
        <a:ln w="0">
          <a:noFill/>
        </a:ln>
      </c:spPr>
      <c:txPr>
        <a:bodyPr/>
        <a:lstStyle/>
        <a:p>
          <a:pPr>
            <a:defRPr sz="900" b="0" strike="noStrike" spc="-1">
              <a:solidFill>
                <a:srgbClr val="595959"/>
              </a:solidFill>
              <a:latin typeface="Calibri"/>
            </a:defRPr>
          </a:pPr>
          <a:endParaRPr lang="fr-FR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185760</xdr:colOff>
      <xdr:row>36</xdr:row>
      <xdr:rowOff>166680</xdr:rowOff>
    </xdr:from>
    <xdr:to>
      <xdr:col>26</xdr:col>
      <xdr:colOff>33120</xdr:colOff>
      <xdr:row>51</xdr:row>
      <xdr:rowOff>52200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68"/>
  <sheetViews>
    <sheetView tabSelected="1" zoomScaleNormal="100" workbookViewId="0">
      <pane xSplit="6" ySplit="4" topLeftCell="Y5" activePane="bottomRight" state="frozen"/>
      <selection pane="topRight" activeCell="AC1" sqref="AC1"/>
      <selection pane="bottomLeft" activeCell="A7" sqref="A7"/>
      <selection pane="bottomRight" activeCell="AB19" sqref="AB19"/>
    </sheetView>
  </sheetViews>
  <sheetFormatPr baseColWidth="10" defaultColWidth="11.42578125" defaultRowHeight="15" x14ac:dyDescent="0.25"/>
  <cols>
    <col min="1" max="1" width="33.28515625" style="1" customWidth="1"/>
    <col min="2" max="2" width="7" style="2" customWidth="1"/>
    <col min="3" max="3" width="15.5703125" style="2" customWidth="1"/>
    <col min="4" max="4" width="11.42578125" style="2"/>
    <col min="5" max="5" width="13.5703125" style="2" customWidth="1"/>
    <col min="6" max="6" width="11.42578125" style="2"/>
    <col min="7" max="7" width="11.42578125" style="3"/>
    <col min="8" max="16" width="11.42578125" style="1"/>
    <col min="17" max="17" width="9.28515625" style="1" customWidth="1"/>
    <col min="18" max="18" width="8.85546875" style="1" customWidth="1"/>
    <col min="19" max="19" width="11.42578125" style="4"/>
    <col min="20" max="20" width="11.42578125" style="1"/>
    <col min="21" max="22" width="10.85546875" style="1" customWidth="1"/>
    <col min="23" max="23" width="10.5703125" style="1" customWidth="1"/>
    <col min="24" max="1024" width="11.42578125" style="1"/>
  </cols>
  <sheetData>
    <row r="1" spans="1:1024" x14ac:dyDescent="0.25">
      <c r="A1" s="5" t="s">
        <v>0</v>
      </c>
      <c r="B1" s="6"/>
      <c r="C1" s="6"/>
      <c r="D1" s="7"/>
      <c r="E1" s="8" t="s">
        <v>1</v>
      </c>
      <c r="F1" s="9">
        <f ca="1">TODAY()</f>
        <v>45645</v>
      </c>
      <c r="G1" s="10"/>
      <c r="H1" s="6"/>
      <c r="I1" s="6"/>
      <c r="J1" s="6"/>
      <c r="K1" s="6"/>
      <c r="L1" s="6"/>
      <c r="M1" s="6"/>
      <c r="N1" s="6"/>
      <c r="O1" s="6"/>
      <c r="P1" s="6"/>
      <c r="Q1" s="103">
        <v>2023</v>
      </c>
      <c r="R1" s="103"/>
      <c r="S1" s="103"/>
      <c r="T1" s="103"/>
      <c r="U1" s="103"/>
      <c r="V1" s="103"/>
      <c r="W1" s="103"/>
      <c r="X1" s="103"/>
      <c r="Y1" s="103"/>
      <c r="Z1" s="103"/>
      <c r="AA1" s="104">
        <v>2024</v>
      </c>
      <c r="AB1" s="104"/>
      <c r="AC1" s="104"/>
      <c r="AD1" s="104"/>
      <c r="AE1" s="104"/>
      <c r="AF1" s="104"/>
      <c r="AG1" s="104"/>
      <c r="AH1" s="104"/>
      <c r="AI1" s="104"/>
    </row>
    <row r="2" spans="1:1024" ht="30" x14ac:dyDescent="0.25">
      <c r="A2" s="11" t="s">
        <v>2</v>
      </c>
      <c r="B2" s="11" t="s">
        <v>3</v>
      </c>
      <c r="C2" s="12" t="s">
        <v>4</v>
      </c>
      <c r="D2" s="11" t="s">
        <v>5</v>
      </c>
      <c r="E2" s="12" t="s">
        <v>6</v>
      </c>
      <c r="F2" s="11" t="s">
        <v>7</v>
      </c>
      <c r="G2" s="13" t="s">
        <v>8</v>
      </c>
      <c r="H2" s="7" t="s">
        <v>9</v>
      </c>
      <c r="I2" s="7" t="s">
        <v>10</v>
      </c>
      <c r="J2" s="7" t="s">
        <v>9</v>
      </c>
      <c r="K2" s="14" t="s">
        <v>10</v>
      </c>
      <c r="L2" s="7" t="s">
        <v>9</v>
      </c>
      <c r="M2" s="14" t="s">
        <v>10</v>
      </c>
      <c r="N2" s="7" t="s">
        <v>9</v>
      </c>
      <c r="O2" s="7"/>
      <c r="P2" s="14" t="s">
        <v>10</v>
      </c>
      <c r="Q2" s="7" t="s">
        <v>9</v>
      </c>
      <c r="R2" s="7"/>
      <c r="S2" s="14" t="s">
        <v>10</v>
      </c>
      <c r="T2" s="15" t="s">
        <v>11</v>
      </c>
      <c r="U2" s="16" t="s">
        <v>12</v>
      </c>
      <c r="V2" s="16" t="s">
        <v>13</v>
      </c>
      <c r="W2" s="7" t="s">
        <v>14</v>
      </c>
      <c r="X2" s="17" t="s">
        <v>15</v>
      </c>
      <c r="Y2" s="7" t="s">
        <v>16</v>
      </c>
      <c r="Z2" s="18" t="s">
        <v>10</v>
      </c>
      <c r="AA2" s="66" t="s">
        <v>17</v>
      </c>
      <c r="AB2" s="67" t="s">
        <v>18</v>
      </c>
      <c r="AC2" s="67" t="s">
        <v>19</v>
      </c>
      <c r="AD2" s="7" t="s">
        <v>9</v>
      </c>
      <c r="AE2" s="63" t="s">
        <v>16</v>
      </c>
      <c r="AF2" s="63" t="s">
        <v>10</v>
      </c>
      <c r="AG2" s="7" t="s">
        <v>20</v>
      </c>
      <c r="AH2" s="18" t="s">
        <v>10</v>
      </c>
      <c r="AI2" s="7"/>
    </row>
    <row r="3" spans="1:1024" x14ac:dyDescent="0.25">
      <c r="A3" s="7" t="s">
        <v>21</v>
      </c>
      <c r="B3" s="7">
        <f>SUM(B7:B23)</f>
        <v>257</v>
      </c>
      <c r="C3" s="19"/>
      <c r="D3" s="19"/>
      <c r="E3" s="19"/>
      <c r="F3" s="19"/>
      <c r="G3" s="20"/>
      <c r="H3" s="7">
        <f t="shared" ref="H3:N3" si="0">SUM(H7:H21)</f>
        <v>74084</v>
      </c>
      <c r="I3" s="21">
        <f t="shared" si="0"/>
        <v>16976.099999999999</v>
      </c>
      <c r="J3" s="7">
        <f t="shared" si="0"/>
        <v>105373</v>
      </c>
      <c r="K3" s="21">
        <f t="shared" si="0"/>
        <v>23012.95</v>
      </c>
      <c r="L3" s="7">
        <f t="shared" si="0"/>
        <v>187224</v>
      </c>
      <c r="M3" s="21">
        <f t="shared" si="0"/>
        <v>32431.329999999998</v>
      </c>
      <c r="N3" s="7">
        <f t="shared" si="0"/>
        <v>225074</v>
      </c>
      <c r="O3" s="7"/>
      <c r="P3" s="21">
        <f>SUM(P7:P21)</f>
        <v>36649.149999999994</v>
      </c>
      <c r="Q3" s="7">
        <f>SUM(Q7:Q21)</f>
        <v>237579</v>
      </c>
      <c r="R3" s="7"/>
      <c r="S3" s="21">
        <f>SUM(S7:S21)</f>
        <v>38710.889999999992</v>
      </c>
      <c r="T3" s="22"/>
      <c r="U3" s="22"/>
      <c r="V3" s="22"/>
      <c r="W3" s="23"/>
      <c r="X3" s="23"/>
      <c r="Y3" s="7"/>
      <c r="Z3" s="18"/>
      <c r="AA3" s="66"/>
      <c r="AB3" s="7"/>
      <c r="AC3" s="15">
        <f>AB3/($AA$1-YEAR(F3))</f>
        <v>0</v>
      </c>
      <c r="AD3" s="7">
        <f>SUM(AD7:AD21)</f>
        <v>95567</v>
      </c>
      <c r="AE3" s="63"/>
      <c r="AF3" s="63">
        <f>SUM(AF5:AF21)</f>
        <v>40964.268650000005</v>
      </c>
      <c r="AG3" s="7"/>
      <c r="AH3" s="7"/>
      <c r="AI3" s="7"/>
    </row>
    <row r="4" spans="1:1024" ht="15" customHeight="1" x14ac:dyDescent="0.25">
      <c r="A4" s="7"/>
      <c r="B4" s="7"/>
      <c r="C4" s="19"/>
      <c r="D4" s="19"/>
      <c r="E4" s="19"/>
      <c r="F4" s="19"/>
      <c r="G4" s="20"/>
      <c r="H4" s="105">
        <v>2019</v>
      </c>
      <c r="I4" s="105"/>
      <c r="J4" s="105">
        <v>2020</v>
      </c>
      <c r="K4" s="105"/>
      <c r="L4" s="105">
        <v>2021</v>
      </c>
      <c r="M4" s="105"/>
      <c r="N4" s="105">
        <v>2022</v>
      </c>
      <c r="O4" s="105"/>
      <c r="P4" s="105"/>
      <c r="Q4" s="106" t="s">
        <v>22</v>
      </c>
      <c r="R4" s="106"/>
      <c r="S4" s="106"/>
      <c r="T4" s="106"/>
      <c r="U4" s="106"/>
      <c r="V4" s="107" t="s">
        <v>23</v>
      </c>
      <c r="W4" s="107"/>
      <c r="X4" s="107"/>
      <c r="Y4" s="107"/>
      <c r="Z4" s="107"/>
      <c r="AA4" s="108" t="s">
        <v>24</v>
      </c>
      <c r="AB4" s="108"/>
      <c r="AC4" s="108"/>
      <c r="AD4" s="108"/>
      <c r="AE4" s="108"/>
      <c r="AF4" s="108"/>
      <c r="AG4" s="109" t="s">
        <v>25</v>
      </c>
      <c r="AH4" s="109"/>
    </row>
    <row r="5" spans="1:1024" s="31" customFormat="1" x14ac:dyDescent="0.25">
      <c r="A5" s="7" t="s">
        <v>81</v>
      </c>
      <c r="B5" s="7">
        <v>9</v>
      </c>
      <c r="C5" s="24">
        <v>50025703793275</v>
      </c>
      <c r="D5" s="7" t="s">
        <v>27</v>
      </c>
      <c r="E5" s="24">
        <v>743853204</v>
      </c>
      <c r="F5" s="25">
        <v>44568</v>
      </c>
      <c r="G5" s="26">
        <v>4310</v>
      </c>
      <c r="H5" s="7"/>
      <c r="I5" s="14"/>
      <c r="J5" s="7"/>
      <c r="K5" s="14"/>
      <c r="L5" s="7"/>
      <c r="M5" s="14"/>
      <c r="N5" s="7"/>
      <c r="O5" s="7"/>
      <c r="P5" s="14"/>
      <c r="Q5" s="7">
        <v>11209</v>
      </c>
      <c r="R5" s="27"/>
      <c r="S5" s="14">
        <v>1694.8</v>
      </c>
      <c r="T5" s="15">
        <v>3</v>
      </c>
      <c r="U5" s="15">
        <v>3</v>
      </c>
      <c r="V5" s="15">
        <f t="shared" ref="V5:V10" si="1">U5/(Q$1-YEAR(F5))</f>
        <v>3</v>
      </c>
      <c r="W5" s="7">
        <v>11209</v>
      </c>
      <c r="X5" s="7">
        <v>22571</v>
      </c>
      <c r="Y5" s="7">
        <v>15.12</v>
      </c>
      <c r="Z5" s="28">
        <f>((X5-W5--T5)*0.975*Y5)/100</f>
        <v>1675.4282999999998</v>
      </c>
      <c r="AA5" s="68">
        <v>22076</v>
      </c>
      <c r="AB5" s="69">
        <v>6</v>
      </c>
      <c r="AC5" s="15">
        <f t="shared" ref="AC5:AC21" si="2">AB5/($AA$1-YEAR(F5))</f>
        <v>3</v>
      </c>
      <c r="AD5" s="29">
        <v>10861</v>
      </c>
      <c r="AE5" s="75">
        <v>15.532</v>
      </c>
      <c r="AF5" s="64">
        <f t="shared" ref="AF5:AF11" si="3">AD5*AE5/100</f>
        <v>1686.9305199999999</v>
      </c>
      <c r="AG5" s="77"/>
      <c r="AH5" s="7">
        <f t="shared" ref="AH5:AH21" si="4">(AG5-AA5)*AE5/100</f>
        <v>-3428.8443199999997</v>
      </c>
      <c r="AI5" s="29"/>
      <c r="AJ5" s="1"/>
      <c r="AK5" s="1"/>
      <c r="AL5" s="1"/>
      <c r="AM5" s="1"/>
    </row>
    <row r="6" spans="1:1024" x14ac:dyDescent="0.25">
      <c r="A6" s="32" t="s">
        <v>82</v>
      </c>
      <c r="B6" s="32">
        <v>36</v>
      </c>
      <c r="C6" s="24">
        <v>23216497696724</v>
      </c>
      <c r="D6" s="7" t="s">
        <v>29</v>
      </c>
      <c r="E6" s="24">
        <v>654591</v>
      </c>
      <c r="F6" s="25">
        <v>43851</v>
      </c>
      <c r="G6" s="26">
        <v>2017</v>
      </c>
      <c r="H6" s="7"/>
      <c r="I6" s="14"/>
      <c r="J6" s="7"/>
      <c r="K6" s="14"/>
      <c r="L6" s="7">
        <v>46147</v>
      </c>
      <c r="M6" s="14">
        <v>5566</v>
      </c>
      <c r="N6" s="7">
        <v>42207</v>
      </c>
      <c r="O6" s="27">
        <f>(N6-L6)/L6</f>
        <v>-8.5379331267471339E-2</v>
      </c>
      <c r="P6" s="14">
        <v>5084.2</v>
      </c>
      <c r="Q6" s="7">
        <v>46456</v>
      </c>
      <c r="R6" s="27">
        <f>(Q6-N6)/N6</f>
        <v>0.10067050489255337</v>
      </c>
      <c r="S6" s="14">
        <v>5649.51</v>
      </c>
      <c r="T6" s="15">
        <v>34</v>
      </c>
      <c r="U6" s="15">
        <v>98</v>
      </c>
      <c r="V6" s="15">
        <f t="shared" si="1"/>
        <v>32.666666666666664</v>
      </c>
      <c r="W6" s="7">
        <v>134844</v>
      </c>
      <c r="X6" s="17">
        <v>179506.50599999999</v>
      </c>
      <c r="Y6" s="7">
        <v>12.131</v>
      </c>
      <c r="Z6" s="28">
        <f>((X6-W6-T6)*Y6)/100</f>
        <v>5413.8840628599992</v>
      </c>
      <c r="AA6" s="68">
        <v>180540</v>
      </c>
      <c r="AB6" s="69">
        <v>140</v>
      </c>
      <c r="AC6" s="15">
        <f t="shared" si="2"/>
        <v>35</v>
      </c>
      <c r="AD6" s="29">
        <v>45684</v>
      </c>
      <c r="AE6" s="75">
        <v>12.506</v>
      </c>
      <c r="AF6" s="64">
        <f t="shared" si="3"/>
        <v>5713.2410400000008</v>
      </c>
      <c r="AG6" s="77"/>
      <c r="AH6" s="7">
        <f t="shared" si="4"/>
        <v>-22578.332400000003</v>
      </c>
      <c r="AI6" s="29"/>
    </row>
    <row r="7" spans="1:1024" x14ac:dyDescent="0.25">
      <c r="A7" s="32" t="s">
        <v>83</v>
      </c>
      <c r="B7" s="32">
        <v>36</v>
      </c>
      <c r="C7" s="24">
        <v>23284370345361</v>
      </c>
      <c r="D7" s="7" t="s">
        <v>31</v>
      </c>
      <c r="E7" s="24">
        <v>649757</v>
      </c>
      <c r="F7" s="25">
        <v>43853</v>
      </c>
      <c r="G7" s="26">
        <v>2017</v>
      </c>
      <c r="H7" s="7"/>
      <c r="I7" s="14"/>
      <c r="J7" s="7"/>
      <c r="K7" s="14"/>
      <c r="L7" s="7">
        <v>46242</v>
      </c>
      <c r="M7" s="14">
        <v>5576.34</v>
      </c>
      <c r="N7" s="7">
        <v>43936</v>
      </c>
      <c r="O7" s="27">
        <f>(N7-L7)/L7</f>
        <v>-4.9868085290428618E-2</v>
      </c>
      <c r="P7" s="14">
        <v>5291.42</v>
      </c>
      <c r="Q7" s="7">
        <v>44827</v>
      </c>
      <c r="R7" s="27">
        <f>(Q7-N7)/N7</f>
        <v>2.0279497450837583E-2</v>
      </c>
      <c r="S7" s="14">
        <v>5451.41</v>
      </c>
      <c r="T7" s="15">
        <v>41</v>
      </c>
      <c r="U7" s="15">
        <v>125</v>
      </c>
      <c r="V7" s="15">
        <f t="shared" si="1"/>
        <v>41.666666666666664</v>
      </c>
      <c r="W7" s="7">
        <v>135046</v>
      </c>
      <c r="X7" s="17">
        <v>178603.106</v>
      </c>
      <c r="Y7" s="7">
        <v>12.161</v>
      </c>
      <c r="Z7" s="28">
        <f>((X7-W7-T7)*Y7)/100</f>
        <v>5291.9936506600006</v>
      </c>
      <c r="AA7" s="68">
        <v>179863</v>
      </c>
      <c r="AB7" s="69">
        <v>865</v>
      </c>
      <c r="AC7" s="15">
        <f t="shared" si="2"/>
        <v>216.25</v>
      </c>
      <c r="AD7" s="29">
        <v>44077</v>
      </c>
      <c r="AE7" s="75">
        <v>12.506</v>
      </c>
      <c r="AF7" s="64">
        <f t="shared" si="3"/>
        <v>5512.2696200000009</v>
      </c>
      <c r="AG7" s="77"/>
      <c r="AH7" s="7">
        <f t="shared" si="4"/>
        <v>-22493.66678</v>
      </c>
      <c r="AI7" s="29"/>
    </row>
    <row r="8" spans="1:1024" s="31" customFormat="1" ht="15.75" customHeight="1" x14ac:dyDescent="0.25">
      <c r="A8" s="32" t="s">
        <v>84</v>
      </c>
      <c r="B8" s="32">
        <v>9</v>
      </c>
      <c r="C8" s="24">
        <v>23258755298302</v>
      </c>
      <c r="D8" s="7" t="s">
        <v>33</v>
      </c>
      <c r="E8" s="24">
        <v>601522</v>
      </c>
      <c r="F8" s="25">
        <v>43522</v>
      </c>
      <c r="G8" s="26">
        <v>2017</v>
      </c>
      <c r="H8" s="7"/>
      <c r="I8" s="14"/>
      <c r="J8" s="7">
        <v>11608</v>
      </c>
      <c r="K8" s="14">
        <v>2274.38</v>
      </c>
      <c r="L8" s="7">
        <v>11042</v>
      </c>
      <c r="M8" s="14">
        <v>2169.1</v>
      </c>
      <c r="N8" s="7">
        <v>10760</v>
      </c>
      <c r="O8" s="27">
        <f>(N8-L8)/L8</f>
        <v>-2.5538851657308459E-2</v>
      </c>
      <c r="P8" s="14">
        <v>2111.3000000000002</v>
      </c>
      <c r="Q8" s="7">
        <v>11433</v>
      </c>
      <c r="R8" s="27">
        <f>(Q8-N8)/N8</f>
        <v>6.254646840148699E-2</v>
      </c>
      <c r="S8" s="14">
        <v>2263.85</v>
      </c>
      <c r="T8" s="15">
        <v>4</v>
      </c>
      <c r="U8" s="15">
        <v>17</v>
      </c>
      <c r="V8" s="15">
        <f t="shared" si="1"/>
        <v>4.25</v>
      </c>
      <c r="W8" s="7">
        <v>44847</v>
      </c>
      <c r="X8" s="17">
        <v>54907.749000000003</v>
      </c>
      <c r="Y8" s="7">
        <v>19.800999999999998</v>
      </c>
      <c r="Z8" s="28">
        <f>((X8-W8-T8)*Y8)/100</f>
        <v>1991.3368694900005</v>
      </c>
      <c r="AA8" s="68">
        <v>55791</v>
      </c>
      <c r="AB8" s="69">
        <v>23</v>
      </c>
      <c r="AC8" s="15">
        <f t="shared" si="2"/>
        <v>4.5999999999999996</v>
      </c>
      <c r="AD8" s="29">
        <v>10938</v>
      </c>
      <c r="AE8" s="75">
        <v>20.364000000000001</v>
      </c>
      <c r="AF8" s="64">
        <f t="shared" si="3"/>
        <v>2227.4143199999999</v>
      </c>
      <c r="AG8" s="77"/>
      <c r="AH8" s="7">
        <f t="shared" si="4"/>
        <v>-11361.279240000002</v>
      </c>
      <c r="AI8" s="29"/>
      <c r="AJ8" s="1"/>
      <c r="AK8" s="1"/>
      <c r="AL8" s="1"/>
      <c r="AM8" s="1"/>
    </row>
    <row r="9" spans="1:1024" x14ac:dyDescent="0.25">
      <c r="A9" s="32" t="s">
        <v>85</v>
      </c>
      <c r="B9" s="32">
        <v>9</v>
      </c>
      <c r="C9" s="24">
        <v>23297250233006</v>
      </c>
      <c r="D9" s="7" t="s">
        <v>29</v>
      </c>
      <c r="E9" s="24">
        <v>600167</v>
      </c>
      <c r="F9" s="25">
        <v>43535</v>
      </c>
      <c r="G9" s="26">
        <v>2017</v>
      </c>
      <c r="H9" s="7"/>
      <c r="I9" s="14"/>
      <c r="J9" s="7">
        <v>11666</v>
      </c>
      <c r="K9" s="14">
        <v>2282.0300000000002</v>
      </c>
      <c r="L9" s="7">
        <v>11168</v>
      </c>
      <c r="M9" s="14">
        <v>2190.52</v>
      </c>
      <c r="N9" s="7">
        <v>10697</v>
      </c>
      <c r="O9" s="27">
        <f>(N9-L9)/L9</f>
        <v>-4.2174068767908308E-2</v>
      </c>
      <c r="P9" s="14">
        <v>2095</v>
      </c>
      <c r="Q9" s="7">
        <v>11477</v>
      </c>
      <c r="R9" s="27">
        <f>(Q9-N9)/N9</f>
        <v>7.2917640459942035E-2</v>
      </c>
      <c r="S9" s="14">
        <v>2272.56</v>
      </c>
      <c r="T9" s="15">
        <v>22</v>
      </c>
      <c r="U9" s="15">
        <v>91</v>
      </c>
      <c r="V9" s="15">
        <f t="shared" si="1"/>
        <v>22.75</v>
      </c>
      <c r="W9" s="7">
        <v>45030</v>
      </c>
      <c r="X9" s="17">
        <v>54646.089</v>
      </c>
      <c r="Y9" s="7">
        <v>19.800999999999998</v>
      </c>
      <c r="Z9" s="28">
        <f>((X9-W9-T9)*Y9)/100</f>
        <v>1899.7255628899998</v>
      </c>
      <c r="AA9" s="68">
        <v>55844</v>
      </c>
      <c r="AB9" s="69">
        <v>114</v>
      </c>
      <c r="AC9" s="15">
        <f t="shared" si="2"/>
        <v>22.8</v>
      </c>
      <c r="AD9" s="29">
        <v>10791</v>
      </c>
      <c r="AE9" s="75">
        <v>20.364000000000001</v>
      </c>
      <c r="AF9" s="64">
        <f t="shared" si="3"/>
        <v>2197.4792400000001</v>
      </c>
      <c r="AG9" s="77"/>
      <c r="AH9" s="7">
        <f t="shared" si="4"/>
        <v>-11372.07216</v>
      </c>
      <c r="AI9" s="29"/>
    </row>
    <row r="10" spans="1:1024" s="31" customFormat="1" x14ac:dyDescent="0.25">
      <c r="A10" s="33" t="s">
        <v>86</v>
      </c>
      <c r="B10" s="32">
        <v>9</v>
      </c>
      <c r="C10" s="24">
        <v>23149348612509</v>
      </c>
      <c r="D10" s="33" t="s">
        <v>36</v>
      </c>
      <c r="E10" s="24">
        <v>604554</v>
      </c>
      <c r="F10" s="25">
        <v>43538</v>
      </c>
      <c r="G10" s="34">
        <v>4310</v>
      </c>
      <c r="H10" s="7"/>
      <c r="I10" s="14"/>
      <c r="J10" s="7">
        <v>11869</v>
      </c>
      <c r="K10" s="14">
        <v>2325.54</v>
      </c>
      <c r="L10" s="7">
        <v>10618</v>
      </c>
      <c r="M10" s="14">
        <v>2085.7800000000002</v>
      </c>
      <c r="N10" s="7">
        <v>10527</v>
      </c>
      <c r="O10" s="27">
        <f>(N10-L10)/L10</f>
        <v>-8.5703522320587679E-3</v>
      </c>
      <c r="P10" s="14">
        <v>2065.36</v>
      </c>
      <c r="Q10" s="7">
        <v>11237</v>
      </c>
      <c r="R10" s="27">
        <f>(Q10-N10)/N10</f>
        <v>6.7445616034957731E-2</v>
      </c>
      <c r="S10" s="14">
        <v>2225.04</v>
      </c>
      <c r="T10" s="15">
        <v>5</v>
      </c>
      <c r="U10" s="15">
        <v>19</v>
      </c>
      <c r="V10" s="15">
        <f t="shared" si="1"/>
        <v>4.75</v>
      </c>
      <c r="W10" s="7">
        <v>44256</v>
      </c>
      <c r="X10" s="17">
        <v>53516.862999999998</v>
      </c>
      <c r="Y10" s="7">
        <v>19.800999999999998</v>
      </c>
      <c r="Z10" s="28">
        <f>((X10-W10-T10)*Y10)/100</f>
        <v>1832.7534326299992</v>
      </c>
      <c r="AA10" s="68">
        <v>54679</v>
      </c>
      <c r="AB10" s="69">
        <v>24</v>
      </c>
      <c r="AC10" s="15">
        <f t="shared" si="2"/>
        <v>4.8</v>
      </c>
      <c r="AD10" s="36">
        <f t="shared" ref="AD10:AD11" si="5">(AA10-W10)-(AB10-U10)</f>
        <v>10418</v>
      </c>
      <c r="AE10" s="75">
        <v>20.364000000000001</v>
      </c>
      <c r="AF10" s="64">
        <f t="shared" si="3"/>
        <v>2121.5215200000002</v>
      </c>
      <c r="AG10" s="77"/>
      <c r="AH10" s="7">
        <f t="shared" si="4"/>
        <v>-11134.831559999999</v>
      </c>
      <c r="AI10" s="29"/>
      <c r="AJ10" s="1"/>
      <c r="AK10" s="1"/>
      <c r="AL10" s="1"/>
      <c r="AM10" s="1"/>
    </row>
    <row r="11" spans="1:1024" s="31" customFormat="1" x14ac:dyDescent="0.25">
      <c r="A11" s="33" t="s">
        <v>87</v>
      </c>
      <c r="B11" s="32">
        <v>36</v>
      </c>
      <c r="C11" s="35">
        <v>50010350244874</v>
      </c>
      <c r="D11" t="s">
        <v>37</v>
      </c>
      <c r="E11" s="35">
        <v>746049079</v>
      </c>
      <c r="F11" s="25">
        <v>45429</v>
      </c>
      <c r="G11" s="34" t="s">
        <v>38</v>
      </c>
      <c r="H11" s="7"/>
      <c r="I11" s="14"/>
      <c r="J11" s="7"/>
      <c r="K11" s="14"/>
      <c r="L11" s="7"/>
      <c r="M11" s="14"/>
      <c r="N11" s="7"/>
      <c r="O11" s="27"/>
      <c r="P11" s="14"/>
      <c r="Q11" s="7"/>
      <c r="R11" s="27"/>
      <c r="S11" s="14"/>
      <c r="T11" s="15"/>
      <c r="U11" s="15"/>
      <c r="V11" s="15"/>
      <c r="W11" s="7"/>
      <c r="X11" s="17"/>
      <c r="Y11" s="7"/>
      <c r="Z11" s="28"/>
      <c r="AA11" s="68"/>
      <c r="AB11" s="69"/>
      <c r="AC11" s="15" t="e">
        <f t="shared" si="2"/>
        <v>#DIV/0!</v>
      </c>
      <c r="AD11" s="36">
        <f t="shared" si="5"/>
        <v>0</v>
      </c>
      <c r="AE11" s="75"/>
      <c r="AF11" s="64">
        <f t="shared" si="3"/>
        <v>0</v>
      </c>
      <c r="AG11" s="77"/>
      <c r="AH11" s="7">
        <f t="shared" si="4"/>
        <v>0</v>
      </c>
      <c r="AI11" s="29"/>
      <c r="AJ11" s="1"/>
      <c r="AK11" s="1"/>
      <c r="AL11" s="1"/>
      <c r="AM11" s="1"/>
    </row>
    <row r="12" spans="1:1024" s="31" customFormat="1" x14ac:dyDescent="0.25">
      <c r="A12" s="32" t="s">
        <v>88</v>
      </c>
      <c r="B12" s="32">
        <v>6</v>
      </c>
      <c r="C12" s="24">
        <v>23287554141481</v>
      </c>
      <c r="D12" s="7" t="s">
        <v>40</v>
      </c>
      <c r="E12" s="24">
        <v>591542</v>
      </c>
      <c r="F12" s="25">
        <v>43249</v>
      </c>
      <c r="G12" s="26">
        <v>2017</v>
      </c>
      <c r="H12" s="7">
        <v>7386</v>
      </c>
      <c r="I12" s="14">
        <v>1737.49</v>
      </c>
      <c r="J12" s="7">
        <v>7198</v>
      </c>
      <c r="K12" s="14">
        <v>1703.69</v>
      </c>
      <c r="L12" s="7">
        <v>6835</v>
      </c>
      <c r="M12" s="14">
        <v>1622.37</v>
      </c>
      <c r="N12" s="7">
        <v>6907</v>
      </c>
      <c r="O12" s="27">
        <f t="shared" ref="O12:O19" si="6">(N12-L12)/L12</f>
        <v>1.0534016093635698E-2</v>
      </c>
      <c r="P12" s="14">
        <v>1637.4</v>
      </c>
      <c r="Q12" s="7">
        <v>7003</v>
      </c>
      <c r="R12" s="27">
        <f t="shared" ref="R12:R20" si="7">(Q12-N12)/N12</f>
        <v>1.3898943101201679E-2</v>
      </c>
      <c r="S12" s="14">
        <v>1675.39</v>
      </c>
      <c r="T12" s="15">
        <v>5</v>
      </c>
      <c r="U12" s="15">
        <v>29</v>
      </c>
      <c r="V12" s="15">
        <f t="shared" ref="V12:V21" si="8">U12/(Q$1-YEAR(F12))</f>
        <v>5.8</v>
      </c>
      <c r="W12" s="7">
        <v>35329</v>
      </c>
      <c r="X12" s="17">
        <v>39784.175000000003</v>
      </c>
      <c r="Y12" s="7">
        <v>23.940999999999999</v>
      </c>
      <c r="Z12" s="28">
        <f t="shared" ref="Z12:Z19" si="9">((X12-W12-T12)*Y12)/100</f>
        <v>1065.4163967500008</v>
      </c>
      <c r="AA12" s="68">
        <v>42419</v>
      </c>
      <c r="AB12" s="70">
        <v>35</v>
      </c>
      <c r="AC12" s="15">
        <f t="shared" si="2"/>
        <v>5.833333333333333</v>
      </c>
      <c r="AD12" s="36">
        <f>(AA12-W12)-(AB12-U12)</f>
        <v>7084</v>
      </c>
      <c r="AE12" s="75">
        <v>24.643000000000001</v>
      </c>
      <c r="AF12" s="64">
        <f>AD12*AE12/100</f>
        <v>1745.7101200000002</v>
      </c>
      <c r="AG12" s="77"/>
      <c r="AH12" s="7">
        <f t="shared" si="4"/>
        <v>-10453.31417</v>
      </c>
      <c r="AI12" s="29"/>
      <c r="AJ12" s="1"/>
      <c r="AK12" s="1"/>
      <c r="AL12" s="1"/>
      <c r="AM12" s="1"/>
    </row>
    <row r="13" spans="1:1024" x14ac:dyDescent="0.25">
      <c r="A13" s="32" t="s">
        <v>89</v>
      </c>
      <c r="B13" s="32">
        <v>32</v>
      </c>
      <c r="C13" s="24">
        <v>23285383369584</v>
      </c>
      <c r="D13" s="7" t="s">
        <v>42</v>
      </c>
      <c r="E13" s="24">
        <v>655254</v>
      </c>
      <c r="F13" s="25">
        <v>43984</v>
      </c>
      <c r="G13" s="26">
        <v>2017</v>
      </c>
      <c r="H13" s="7"/>
      <c r="I13" s="14"/>
      <c r="J13" s="7"/>
      <c r="K13" s="14"/>
      <c r="L13" s="7">
        <v>41850</v>
      </c>
      <c r="M13" s="14">
        <v>5047.1899999999996</v>
      </c>
      <c r="N13" s="7">
        <v>35441</v>
      </c>
      <c r="O13" s="27">
        <f t="shared" si="6"/>
        <v>-0.153142174432497</v>
      </c>
      <c r="P13" s="14">
        <v>4268.43</v>
      </c>
      <c r="Q13" s="7">
        <v>45965</v>
      </c>
      <c r="R13" s="27">
        <f t="shared" si="7"/>
        <v>0.29694421714962899</v>
      </c>
      <c r="S13" s="14">
        <v>5461.24</v>
      </c>
      <c r="T13" s="15">
        <v>33</v>
      </c>
      <c r="U13" s="15">
        <v>100</v>
      </c>
      <c r="V13" s="15">
        <f t="shared" si="8"/>
        <v>33.333333333333336</v>
      </c>
      <c r="W13" s="7">
        <v>123289</v>
      </c>
      <c r="X13" s="17">
        <v>148390.22099999999</v>
      </c>
      <c r="Y13" s="7">
        <v>12.161</v>
      </c>
      <c r="Z13" s="28">
        <f t="shared" si="9"/>
        <v>3048.5463558099991</v>
      </c>
      <c r="AA13" s="68">
        <v>164520</v>
      </c>
      <c r="AB13" s="69">
        <v>138</v>
      </c>
      <c r="AC13" s="15">
        <f t="shared" si="2"/>
        <v>34.5</v>
      </c>
      <c r="AD13" s="36">
        <f>(AA13-W13)-(AB13-U13)</f>
        <v>41193</v>
      </c>
      <c r="AE13" s="75">
        <v>12.506</v>
      </c>
      <c r="AF13" s="64">
        <f>AD13*AE13/100</f>
        <v>5151.5965800000004</v>
      </c>
      <c r="AG13" s="77"/>
      <c r="AH13" s="7">
        <f t="shared" si="4"/>
        <v>-20574.871200000001</v>
      </c>
      <c r="AI13" s="29"/>
    </row>
    <row r="14" spans="1:1024" s="97" customFormat="1" x14ac:dyDescent="0.25">
      <c r="A14" s="80" t="s">
        <v>90</v>
      </c>
      <c r="B14" s="80">
        <v>9</v>
      </c>
      <c r="C14" s="81">
        <v>23274529539462</v>
      </c>
      <c r="D14" s="82" t="s">
        <v>44</v>
      </c>
      <c r="E14" s="81">
        <v>591524</v>
      </c>
      <c r="F14" s="83">
        <v>43272</v>
      </c>
      <c r="G14" s="84">
        <v>2017</v>
      </c>
      <c r="H14" s="82">
        <v>11624</v>
      </c>
      <c r="I14" s="82">
        <v>2735.11</v>
      </c>
      <c r="J14" s="82">
        <v>10748</v>
      </c>
      <c r="K14" s="82">
        <v>2545.23</v>
      </c>
      <c r="L14" s="82">
        <v>10302</v>
      </c>
      <c r="M14" s="82">
        <v>2446.02</v>
      </c>
      <c r="N14" s="82">
        <v>9353</v>
      </c>
      <c r="O14" s="85">
        <f t="shared" si="6"/>
        <v>-9.2118035332945061E-2</v>
      </c>
      <c r="P14" s="82">
        <v>2218</v>
      </c>
      <c r="Q14" s="82">
        <v>11731</v>
      </c>
      <c r="R14" s="85">
        <f t="shared" si="7"/>
        <v>0.25424997327060839</v>
      </c>
      <c r="S14" s="82">
        <v>2808.52</v>
      </c>
      <c r="T14" s="86">
        <v>5</v>
      </c>
      <c r="U14" s="86">
        <v>26</v>
      </c>
      <c r="V14" s="87">
        <f t="shared" si="8"/>
        <v>5.2</v>
      </c>
      <c r="W14" s="82">
        <v>53763</v>
      </c>
      <c r="X14" s="82">
        <v>59639.199000000001</v>
      </c>
      <c r="Y14" s="82">
        <v>23.940999999999999</v>
      </c>
      <c r="Z14" s="88">
        <f t="shared" si="9"/>
        <v>1405.6237525899999</v>
      </c>
      <c r="AA14" s="89">
        <v>64764</v>
      </c>
      <c r="AB14" s="90">
        <v>31</v>
      </c>
      <c r="AC14" s="87">
        <f t="shared" si="2"/>
        <v>5.166666666666667</v>
      </c>
      <c r="AD14" s="91">
        <f>(AA14-W14)-(AB14-U14)</f>
        <v>10996</v>
      </c>
      <c r="AE14" s="92">
        <v>24.643000000000001</v>
      </c>
      <c r="AF14" s="93">
        <f>AD14*AE14/100</f>
        <v>2709.7442800000003</v>
      </c>
      <c r="AG14" s="94"/>
      <c r="AH14" s="23">
        <f t="shared" si="4"/>
        <v>-15959.792520000001</v>
      </c>
      <c r="AI14" s="95"/>
      <c r="AJ14" s="96"/>
      <c r="AK14" s="96"/>
      <c r="AL14" s="96"/>
      <c r="AM14" s="96"/>
    </row>
    <row r="15" spans="1:1024" s="98" customFormat="1" x14ac:dyDescent="0.25">
      <c r="A15" s="80" t="s">
        <v>91</v>
      </c>
      <c r="B15" s="80">
        <v>9</v>
      </c>
      <c r="C15" s="81">
        <v>23286975270240</v>
      </c>
      <c r="D15" s="82" t="s">
        <v>46</v>
      </c>
      <c r="E15" s="81">
        <v>591613</v>
      </c>
      <c r="F15" s="83">
        <v>43301</v>
      </c>
      <c r="G15" s="84">
        <v>2017</v>
      </c>
      <c r="H15" s="82">
        <v>11573</v>
      </c>
      <c r="I15" s="82">
        <v>2723.34</v>
      </c>
      <c r="J15" s="82">
        <v>11238</v>
      </c>
      <c r="K15" s="82">
        <v>2609.3200000000002</v>
      </c>
      <c r="L15" s="82">
        <v>9644</v>
      </c>
      <c r="M15" s="82">
        <v>2290.17</v>
      </c>
      <c r="N15" s="82">
        <v>12066</v>
      </c>
      <c r="O15" s="85">
        <f t="shared" si="6"/>
        <v>0.25114060555785983</v>
      </c>
      <c r="P15" s="82">
        <v>2861</v>
      </c>
      <c r="Q15" s="82">
        <v>10723</v>
      </c>
      <c r="R15" s="85">
        <f t="shared" si="7"/>
        <v>-0.11130449196088181</v>
      </c>
      <c r="S15" s="82">
        <v>2567.19</v>
      </c>
      <c r="T15" s="86">
        <v>5</v>
      </c>
      <c r="U15" s="86">
        <v>23</v>
      </c>
      <c r="V15" s="87">
        <f t="shared" si="8"/>
        <v>4.5999999999999996</v>
      </c>
      <c r="W15" s="82">
        <v>55249</v>
      </c>
      <c r="X15" s="82">
        <v>59913.281000000003</v>
      </c>
      <c r="Y15" s="82">
        <v>23.94</v>
      </c>
      <c r="Z15" s="88">
        <f t="shared" si="9"/>
        <v>1115.4318714000008</v>
      </c>
      <c r="AA15" s="89">
        <v>66148</v>
      </c>
      <c r="AB15" s="90">
        <v>29</v>
      </c>
      <c r="AC15" s="87">
        <f t="shared" si="2"/>
        <v>4.833333333333333</v>
      </c>
      <c r="AD15" s="91">
        <f>(AA15-W15)-(AB15-U15)</f>
        <v>10893</v>
      </c>
      <c r="AE15" s="92">
        <v>24.643000000000001</v>
      </c>
      <c r="AF15" s="93">
        <f>AD15*AE15/100</f>
        <v>2684.3619900000003</v>
      </c>
      <c r="AG15" s="94"/>
      <c r="AH15" s="23">
        <f>(AG15-AA15)*AE15/100</f>
        <v>-16300.851640000001</v>
      </c>
      <c r="AI15" s="95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6"/>
      <c r="AV15" s="96"/>
      <c r="AW15" s="96"/>
      <c r="AX15" s="96"/>
      <c r="AY15" s="96"/>
      <c r="AZ15" s="96"/>
      <c r="BA15" s="96"/>
      <c r="BB15" s="96"/>
      <c r="BC15" s="96"/>
      <c r="BD15" s="96"/>
      <c r="BE15" s="96"/>
      <c r="BF15" s="96"/>
      <c r="BG15" s="96"/>
      <c r="BH15" s="96"/>
      <c r="BI15" s="96"/>
      <c r="BJ15" s="96"/>
      <c r="BK15" s="96"/>
      <c r="BL15" s="96"/>
      <c r="BM15" s="96"/>
      <c r="BN15" s="96"/>
      <c r="BO15" s="96"/>
      <c r="BP15" s="96"/>
      <c r="BQ15" s="96"/>
      <c r="BR15" s="96"/>
      <c r="BS15" s="96"/>
      <c r="BT15" s="96"/>
      <c r="BU15" s="96"/>
      <c r="BV15" s="96"/>
      <c r="BW15" s="96"/>
      <c r="BX15" s="96"/>
      <c r="BY15" s="96"/>
      <c r="BZ15" s="96"/>
      <c r="CA15" s="96"/>
      <c r="CB15" s="96"/>
      <c r="CC15" s="96"/>
      <c r="CD15" s="96"/>
      <c r="CE15" s="96"/>
      <c r="CF15" s="96"/>
      <c r="CG15" s="96"/>
      <c r="CH15" s="96"/>
      <c r="CI15" s="96"/>
      <c r="CJ15" s="96"/>
      <c r="CK15" s="96"/>
      <c r="CL15" s="96"/>
      <c r="CM15" s="96"/>
      <c r="CN15" s="96"/>
      <c r="CO15" s="96"/>
      <c r="CP15" s="96"/>
      <c r="CQ15" s="96"/>
      <c r="CR15" s="96"/>
      <c r="CS15" s="96"/>
      <c r="CT15" s="96"/>
      <c r="CU15" s="96"/>
      <c r="CV15" s="96"/>
      <c r="CW15" s="96"/>
      <c r="CX15" s="96"/>
      <c r="CY15" s="96"/>
      <c r="CZ15" s="96"/>
      <c r="DA15" s="96"/>
      <c r="DB15" s="96"/>
      <c r="DC15" s="96"/>
      <c r="DD15" s="96"/>
      <c r="DE15" s="96"/>
      <c r="DF15" s="96"/>
      <c r="DG15" s="96"/>
      <c r="DH15" s="96"/>
      <c r="DI15" s="96"/>
      <c r="DJ15" s="96"/>
      <c r="DK15" s="96"/>
      <c r="DL15" s="96"/>
      <c r="DM15" s="96"/>
      <c r="DN15" s="96"/>
      <c r="DO15" s="96"/>
      <c r="DP15" s="96"/>
      <c r="DQ15" s="96"/>
      <c r="DR15" s="96"/>
      <c r="DS15" s="96"/>
      <c r="DT15" s="96"/>
      <c r="DU15" s="96"/>
      <c r="DV15" s="96"/>
      <c r="DW15" s="96"/>
      <c r="DX15" s="96"/>
      <c r="DY15" s="96"/>
      <c r="DZ15" s="96"/>
      <c r="EA15" s="96"/>
      <c r="EB15" s="96"/>
      <c r="EC15" s="96"/>
      <c r="ED15" s="96"/>
      <c r="EE15" s="96"/>
      <c r="EF15" s="96"/>
      <c r="EG15" s="96"/>
      <c r="EH15" s="96"/>
      <c r="EI15" s="96"/>
      <c r="EJ15" s="96"/>
      <c r="EK15" s="96"/>
      <c r="EL15" s="96"/>
      <c r="EM15" s="96"/>
      <c r="EN15" s="96"/>
      <c r="EO15" s="96"/>
      <c r="EP15" s="96"/>
      <c r="EQ15" s="96"/>
      <c r="ER15" s="96"/>
      <c r="ES15" s="96"/>
      <c r="ET15" s="96"/>
      <c r="EU15" s="96"/>
      <c r="EV15" s="96"/>
      <c r="EW15" s="96"/>
      <c r="EX15" s="96"/>
      <c r="EY15" s="96"/>
      <c r="EZ15" s="96"/>
      <c r="FA15" s="96"/>
      <c r="FB15" s="96"/>
      <c r="FC15" s="96"/>
      <c r="FD15" s="96"/>
      <c r="FE15" s="96"/>
      <c r="FF15" s="96"/>
      <c r="FG15" s="96"/>
      <c r="FH15" s="96"/>
      <c r="FI15" s="96"/>
      <c r="FJ15" s="96"/>
      <c r="FK15" s="96"/>
      <c r="FL15" s="96"/>
      <c r="FM15" s="96"/>
      <c r="FN15" s="96"/>
      <c r="FO15" s="96"/>
      <c r="FP15" s="96"/>
      <c r="FQ15" s="96"/>
      <c r="FR15" s="96"/>
      <c r="FS15" s="96"/>
      <c r="FT15" s="96"/>
      <c r="FU15" s="96"/>
      <c r="FV15" s="96"/>
      <c r="FW15" s="96"/>
      <c r="FX15" s="96"/>
      <c r="FY15" s="96"/>
      <c r="FZ15" s="96"/>
      <c r="GA15" s="96"/>
      <c r="GB15" s="96"/>
      <c r="GC15" s="96"/>
      <c r="GD15" s="96"/>
      <c r="GE15" s="96"/>
      <c r="GF15" s="96"/>
      <c r="GG15" s="96"/>
      <c r="GH15" s="96"/>
      <c r="GI15" s="96"/>
      <c r="GJ15" s="96"/>
      <c r="GK15" s="96"/>
      <c r="GL15" s="96"/>
      <c r="GM15" s="96"/>
      <c r="GN15" s="96"/>
      <c r="GO15" s="96"/>
      <c r="GP15" s="96"/>
      <c r="GQ15" s="96"/>
      <c r="GR15" s="96"/>
      <c r="GS15" s="96"/>
      <c r="GT15" s="96"/>
      <c r="GU15" s="96"/>
      <c r="GV15" s="96"/>
      <c r="GW15" s="96"/>
      <c r="GX15" s="96"/>
      <c r="GY15" s="96"/>
      <c r="GZ15" s="96"/>
      <c r="HA15" s="96"/>
      <c r="HB15" s="96"/>
      <c r="HC15" s="96"/>
      <c r="HD15" s="96"/>
      <c r="HE15" s="96"/>
      <c r="HF15" s="96"/>
      <c r="HG15" s="96"/>
      <c r="HH15" s="96"/>
      <c r="HI15" s="96"/>
      <c r="HJ15" s="96"/>
      <c r="HK15" s="96"/>
      <c r="HL15" s="96"/>
      <c r="HM15" s="96"/>
      <c r="HN15" s="96"/>
      <c r="HO15" s="96"/>
      <c r="HP15" s="96"/>
      <c r="HQ15" s="96"/>
      <c r="HR15" s="96"/>
      <c r="HS15" s="96"/>
      <c r="HT15" s="96"/>
      <c r="HU15" s="96"/>
      <c r="HV15" s="96"/>
      <c r="HW15" s="96"/>
      <c r="HX15" s="96"/>
      <c r="HY15" s="96"/>
      <c r="HZ15" s="96"/>
      <c r="IA15" s="96"/>
      <c r="IB15" s="96"/>
      <c r="IC15" s="96"/>
      <c r="ID15" s="96"/>
      <c r="IE15" s="96"/>
      <c r="IF15" s="96"/>
      <c r="IG15" s="96"/>
      <c r="IH15" s="96"/>
      <c r="II15" s="96"/>
      <c r="IJ15" s="96"/>
      <c r="IK15" s="96"/>
      <c r="IL15" s="96"/>
      <c r="IM15" s="96"/>
      <c r="IN15" s="96"/>
      <c r="IO15" s="96"/>
      <c r="IP15" s="96"/>
      <c r="IQ15" s="96"/>
      <c r="IR15" s="96"/>
      <c r="IS15" s="96"/>
      <c r="IT15" s="96"/>
      <c r="IU15" s="96"/>
      <c r="IV15" s="96"/>
      <c r="IW15" s="96"/>
      <c r="IX15" s="96"/>
      <c r="IY15" s="96"/>
      <c r="IZ15" s="96"/>
      <c r="JA15" s="96"/>
      <c r="JB15" s="96"/>
      <c r="JC15" s="96"/>
      <c r="JD15" s="96"/>
      <c r="JE15" s="96"/>
      <c r="JF15" s="96"/>
      <c r="JG15" s="96"/>
      <c r="JH15" s="96"/>
      <c r="JI15" s="96"/>
      <c r="JJ15" s="96"/>
      <c r="JK15" s="96"/>
      <c r="JL15" s="96"/>
      <c r="JM15" s="96"/>
      <c r="JN15" s="96"/>
      <c r="JO15" s="96"/>
      <c r="JP15" s="96"/>
      <c r="JQ15" s="96"/>
      <c r="JR15" s="96"/>
      <c r="JS15" s="96"/>
      <c r="JT15" s="96"/>
      <c r="JU15" s="96"/>
      <c r="JV15" s="96"/>
      <c r="JW15" s="96"/>
      <c r="JX15" s="96"/>
      <c r="JY15" s="96"/>
      <c r="JZ15" s="96"/>
      <c r="KA15" s="96"/>
      <c r="KB15" s="96"/>
      <c r="KC15" s="96"/>
      <c r="KD15" s="96"/>
      <c r="KE15" s="96"/>
      <c r="KF15" s="96"/>
      <c r="KG15" s="96"/>
      <c r="KH15" s="96"/>
      <c r="KI15" s="96"/>
      <c r="KJ15" s="96"/>
      <c r="KK15" s="96"/>
      <c r="KL15" s="96"/>
      <c r="KM15" s="96"/>
      <c r="KN15" s="96"/>
      <c r="KO15" s="96"/>
      <c r="KP15" s="96"/>
      <c r="KQ15" s="96"/>
      <c r="KR15" s="96"/>
      <c r="KS15" s="96"/>
      <c r="KT15" s="96"/>
      <c r="KU15" s="96"/>
      <c r="KV15" s="96"/>
      <c r="KW15" s="96"/>
      <c r="KX15" s="96"/>
      <c r="KY15" s="96"/>
      <c r="KZ15" s="96"/>
      <c r="LA15" s="96"/>
      <c r="LB15" s="96"/>
      <c r="LC15" s="96"/>
      <c r="LD15" s="96"/>
      <c r="LE15" s="96"/>
      <c r="LF15" s="96"/>
      <c r="LG15" s="96"/>
      <c r="LH15" s="96"/>
      <c r="LI15" s="96"/>
      <c r="LJ15" s="96"/>
      <c r="LK15" s="96"/>
      <c r="LL15" s="96"/>
      <c r="LM15" s="96"/>
      <c r="LN15" s="96"/>
      <c r="LO15" s="96"/>
      <c r="LP15" s="96"/>
      <c r="LQ15" s="96"/>
      <c r="LR15" s="96"/>
      <c r="LS15" s="96"/>
      <c r="LT15" s="96"/>
      <c r="LU15" s="96"/>
      <c r="LV15" s="96"/>
      <c r="LW15" s="96"/>
      <c r="LX15" s="96"/>
      <c r="LY15" s="96"/>
      <c r="LZ15" s="96"/>
      <c r="MA15" s="96"/>
      <c r="MB15" s="96"/>
      <c r="MC15" s="96"/>
      <c r="MD15" s="96"/>
      <c r="ME15" s="96"/>
      <c r="MF15" s="96"/>
      <c r="MG15" s="96"/>
      <c r="MH15" s="96"/>
      <c r="MI15" s="96"/>
      <c r="MJ15" s="96"/>
      <c r="MK15" s="96"/>
      <c r="ML15" s="96"/>
      <c r="MM15" s="96"/>
      <c r="MN15" s="96"/>
      <c r="MO15" s="96"/>
      <c r="MP15" s="96"/>
      <c r="MQ15" s="96"/>
      <c r="MR15" s="96"/>
      <c r="MS15" s="96"/>
      <c r="MT15" s="96"/>
      <c r="MU15" s="96"/>
      <c r="MV15" s="96"/>
      <c r="MW15" s="96"/>
      <c r="MX15" s="96"/>
      <c r="MY15" s="96"/>
      <c r="MZ15" s="96"/>
      <c r="NA15" s="96"/>
      <c r="NB15" s="96"/>
      <c r="NC15" s="96"/>
      <c r="ND15" s="96"/>
      <c r="NE15" s="96"/>
      <c r="NF15" s="96"/>
      <c r="NG15" s="96"/>
      <c r="NH15" s="96"/>
      <c r="NI15" s="96"/>
      <c r="NJ15" s="96"/>
      <c r="NK15" s="96"/>
      <c r="NL15" s="96"/>
      <c r="NM15" s="96"/>
      <c r="NN15" s="96"/>
      <c r="NO15" s="96"/>
      <c r="NP15" s="96"/>
      <c r="NQ15" s="96"/>
      <c r="NR15" s="96"/>
      <c r="NS15" s="96"/>
      <c r="NT15" s="96"/>
      <c r="NU15" s="96"/>
      <c r="NV15" s="96"/>
      <c r="NW15" s="96"/>
      <c r="NX15" s="96"/>
      <c r="NY15" s="96"/>
      <c r="NZ15" s="96"/>
      <c r="OA15" s="96"/>
      <c r="OB15" s="96"/>
      <c r="OC15" s="96"/>
      <c r="OD15" s="96"/>
      <c r="OE15" s="96"/>
      <c r="OF15" s="96"/>
      <c r="OG15" s="96"/>
      <c r="OH15" s="96"/>
      <c r="OI15" s="96"/>
      <c r="OJ15" s="96"/>
      <c r="OK15" s="96"/>
      <c r="OL15" s="96"/>
      <c r="OM15" s="96"/>
      <c r="ON15" s="96"/>
      <c r="OO15" s="96"/>
      <c r="OP15" s="96"/>
      <c r="OQ15" s="96"/>
      <c r="OR15" s="96"/>
      <c r="OS15" s="96"/>
      <c r="OT15" s="96"/>
      <c r="OU15" s="96"/>
      <c r="OV15" s="96"/>
      <c r="OW15" s="96"/>
      <c r="OX15" s="96"/>
      <c r="OY15" s="96"/>
      <c r="OZ15" s="96"/>
      <c r="PA15" s="96"/>
      <c r="PB15" s="96"/>
      <c r="PC15" s="96"/>
      <c r="PD15" s="96"/>
      <c r="PE15" s="96"/>
      <c r="PF15" s="96"/>
      <c r="PG15" s="96"/>
      <c r="PH15" s="96"/>
      <c r="PI15" s="96"/>
      <c r="PJ15" s="96"/>
      <c r="PK15" s="96"/>
      <c r="PL15" s="96"/>
      <c r="PM15" s="96"/>
      <c r="PN15" s="96"/>
      <c r="PO15" s="96"/>
      <c r="PP15" s="96"/>
      <c r="PQ15" s="96"/>
      <c r="PR15" s="96"/>
      <c r="PS15" s="96"/>
      <c r="PT15" s="96"/>
      <c r="PU15" s="96"/>
      <c r="PV15" s="96"/>
      <c r="PW15" s="96"/>
      <c r="PX15" s="96"/>
      <c r="PY15" s="96"/>
      <c r="PZ15" s="96"/>
      <c r="QA15" s="96"/>
      <c r="QB15" s="96"/>
      <c r="QC15" s="96"/>
      <c r="QD15" s="96"/>
      <c r="QE15" s="96"/>
      <c r="QF15" s="96"/>
      <c r="QG15" s="96"/>
      <c r="QH15" s="96"/>
      <c r="QI15" s="96"/>
      <c r="QJ15" s="96"/>
      <c r="QK15" s="96"/>
      <c r="QL15" s="96"/>
      <c r="QM15" s="96"/>
      <c r="QN15" s="96"/>
      <c r="QO15" s="96"/>
      <c r="QP15" s="96"/>
      <c r="QQ15" s="96"/>
      <c r="QR15" s="96"/>
      <c r="QS15" s="96"/>
      <c r="QT15" s="96"/>
      <c r="QU15" s="96"/>
      <c r="QV15" s="96"/>
      <c r="QW15" s="96"/>
      <c r="QX15" s="96"/>
      <c r="QY15" s="96"/>
      <c r="QZ15" s="96"/>
      <c r="RA15" s="96"/>
      <c r="RB15" s="96"/>
      <c r="RC15" s="96"/>
      <c r="RD15" s="96"/>
      <c r="RE15" s="96"/>
      <c r="RF15" s="96"/>
      <c r="RG15" s="96"/>
      <c r="RH15" s="96"/>
      <c r="RI15" s="96"/>
      <c r="RJ15" s="96"/>
      <c r="RK15" s="96"/>
      <c r="RL15" s="96"/>
      <c r="RM15" s="96"/>
      <c r="RN15" s="96"/>
      <c r="RO15" s="96"/>
      <c r="RP15" s="96"/>
      <c r="RQ15" s="96"/>
      <c r="RR15" s="96"/>
      <c r="RS15" s="96"/>
      <c r="RT15" s="96"/>
      <c r="RU15" s="96"/>
      <c r="RV15" s="96"/>
      <c r="RW15" s="96"/>
      <c r="RX15" s="96"/>
      <c r="RY15" s="96"/>
      <c r="RZ15" s="96"/>
      <c r="SA15" s="96"/>
      <c r="SB15" s="96"/>
      <c r="SC15" s="96"/>
      <c r="SD15" s="96"/>
      <c r="SE15" s="96"/>
      <c r="SF15" s="96"/>
      <c r="SG15" s="96"/>
      <c r="SH15" s="96"/>
      <c r="SI15" s="96"/>
      <c r="SJ15" s="96"/>
      <c r="SK15" s="96"/>
      <c r="SL15" s="96"/>
      <c r="SM15" s="96"/>
      <c r="SN15" s="96"/>
      <c r="SO15" s="96"/>
      <c r="SP15" s="96"/>
      <c r="SQ15" s="96"/>
      <c r="SR15" s="96"/>
      <c r="SS15" s="96"/>
      <c r="ST15" s="96"/>
      <c r="SU15" s="96"/>
      <c r="SV15" s="96"/>
      <c r="SW15" s="96"/>
      <c r="SX15" s="96"/>
      <c r="SY15" s="96"/>
      <c r="SZ15" s="96"/>
      <c r="TA15" s="96"/>
      <c r="TB15" s="96"/>
      <c r="TC15" s="96"/>
      <c r="TD15" s="96"/>
      <c r="TE15" s="96"/>
      <c r="TF15" s="96"/>
      <c r="TG15" s="96"/>
      <c r="TH15" s="96"/>
      <c r="TI15" s="96"/>
      <c r="TJ15" s="96"/>
      <c r="TK15" s="96"/>
      <c r="TL15" s="96"/>
      <c r="TM15" s="96"/>
      <c r="TN15" s="96"/>
      <c r="TO15" s="96"/>
      <c r="TP15" s="96"/>
      <c r="TQ15" s="96"/>
      <c r="TR15" s="96"/>
      <c r="TS15" s="96"/>
      <c r="TT15" s="96"/>
      <c r="TU15" s="96"/>
      <c r="TV15" s="96"/>
      <c r="TW15" s="96"/>
      <c r="TX15" s="96"/>
      <c r="TY15" s="96"/>
      <c r="TZ15" s="96"/>
      <c r="UA15" s="96"/>
      <c r="UB15" s="96"/>
      <c r="UC15" s="96"/>
      <c r="UD15" s="96"/>
      <c r="UE15" s="96"/>
      <c r="UF15" s="96"/>
      <c r="UG15" s="96"/>
      <c r="UH15" s="96"/>
      <c r="UI15" s="96"/>
      <c r="UJ15" s="96"/>
      <c r="UK15" s="96"/>
      <c r="UL15" s="96"/>
      <c r="UM15" s="96"/>
      <c r="UN15" s="96"/>
      <c r="UO15" s="96"/>
      <c r="UP15" s="96"/>
      <c r="UQ15" s="96"/>
      <c r="UR15" s="96"/>
      <c r="US15" s="96"/>
      <c r="UT15" s="96"/>
      <c r="UU15" s="96"/>
      <c r="UV15" s="96"/>
      <c r="UW15" s="96"/>
      <c r="UX15" s="96"/>
      <c r="UY15" s="96"/>
      <c r="UZ15" s="96"/>
      <c r="VA15" s="96"/>
      <c r="VB15" s="96"/>
      <c r="VC15" s="96"/>
      <c r="VD15" s="96"/>
      <c r="VE15" s="96"/>
      <c r="VF15" s="96"/>
      <c r="VG15" s="96"/>
      <c r="VH15" s="96"/>
      <c r="VI15" s="96"/>
      <c r="VJ15" s="96"/>
      <c r="VK15" s="96"/>
      <c r="VL15" s="96"/>
      <c r="VM15" s="96"/>
      <c r="VN15" s="96"/>
      <c r="VO15" s="96"/>
      <c r="VP15" s="96"/>
      <c r="VQ15" s="96"/>
      <c r="VR15" s="96"/>
      <c r="VS15" s="96"/>
      <c r="VT15" s="96"/>
      <c r="VU15" s="96"/>
      <c r="VV15" s="96"/>
      <c r="VW15" s="96"/>
      <c r="VX15" s="96"/>
      <c r="VY15" s="96"/>
      <c r="VZ15" s="96"/>
      <c r="WA15" s="96"/>
      <c r="WB15" s="96"/>
      <c r="WC15" s="96"/>
      <c r="WD15" s="96"/>
      <c r="WE15" s="96"/>
      <c r="WF15" s="96"/>
      <c r="WG15" s="96"/>
      <c r="WH15" s="96"/>
      <c r="WI15" s="96"/>
      <c r="WJ15" s="96"/>
      <c r="WK15" s="96"/>
      <c r="WL15" s="96"/>
      <c r="WM15" s="96"/>
      <c r="WN15" s="96"/>
      <c r="WO15" s="96"/>
      <c r="WP15" s="96"/>
      <c r="WQ15" s="96"/>
      <c r="WR15" s="96"/>
      <c r="WS15" s="96"/>
      <c r="WT15" s="96"/>
      <c r="WU15" s="96"/>
      <c r="WV15" s="96"/>
      <c r="WW15" s="96"/>
      <c r="WX15" s="96"/>
      <c r="WY15" s="96"/>
      <c r="WZ15" s="96"/>
      <c r="XA15" s="96"/>
      <c r="XB15" s="96"/>
      <c r="XC15" s="96"/>
      <c r="XD15" s="96"/>
      <c r="XE15" s="96"/>
      <c r="XF15" s="96"/>
      <c r="XG15" s="96"/>
      <c r="XH15" s="96"/>
      <c r="XI15" s="96"/>
      <c r="XJ15" s="96"/>
      <c r="XK15" s="96"/>
      <c r="XL15" s="96"/>
      <c r="XM15" s="96"/>
      <c r="XN15" s="96"/>
      <c r="XO15" s="96"/>
      <c r="XP15" s="96"/>
      <c r="XQ15" s="96"/>
      <c r="XR15" s="96"/>
      <c r="XS15" s="96"/>
      <c r="XT15" s="96"/>
      <c r="XU15" s="96"/>
      <c r="XV15" s="96"/>
      <c r="XW15" s="96"/>
      <c r="XX15" s="96"/>
      <c r="XY15" s="96"/>
      <c r="XZ15" s="96"/>
      <c r="YA15" s="96"/>
      <c r="YB15" s="96"/>
      <c r="YC15" s="96"/>
      <c r="YD15" s="96"/>
      <c r="YE15" s="96"/>
      <c r="YF15" s="96"/>
      <c r="YG15" s="96"/>
      <c r="YH15" s="96"/>
      <c r="YI15" s="96"/>
      <c r="YJ15" s="96"/>
      <c r="YK15" s="96"/>
      <c r="YL15" s="96"/>
      <c r="YM15" s="96"/>
      <c r="YN15" s="96"/>
      <c r="YO15" s="96"/>
      <c r="YP15" s="96"/>
      <c r="YQ15" s="96"/>
      <c r="YR15" s="96"/>
      <c r="YS15" s="96"/>
      <c r="YT15" s="96"/>
      <c r="YU15" s="96"/>
      <c r="YV15" s="96"/>
      <c r="YW15" s="96"/>
      <c r="YX15" s="96"/>
      <c r="YY15" s="96"/>
      <c r="YZ15" s="96"/>
      <c r="ZA15" s="96"/>
      <c r="ZB15" s="96"/>
      <c r="ZC15" s="96"/>
      <c r="ZD15" s="96"/>
      <c r="ZE15" s="96"/>
      <c r="ZF15" s="96"/>
      <c r="ZG15" s="96"/>
      <c r="ZH15" s="96"/>
      <c r="ZI15" s="96"/>
      <c r="ZJ15" s="96"/>
      <c r="ZK15" s="96"/>
      <c r="ZL15" s="96"/>
      <c r="ZM15" s="96"/>
      <c r="ZN15" s="96"/>
      <c r="ZO15" s="96"/>
      <c r="ZP15" s="96"/>
      <c r="ZQ15" s="96"/>
      <c r="ZR15" s="96"/>
      <c r="ZS15" s="96"/>
      <c r="ZT15" s="96"/>
      <c r="ZU15" s="96"/>
      <c r="ZV15" s="96"/>
      <c r="ZW15" s="96"/>
      <c r="ZX15" s="96"/>
      <c r="ZY15" s="96"/>
      <c r="ZZ15" s="96"/>
      <c r="AAA15" s="96"/>
      <c r="AAB15" s="96"/>
      <c r="AAC15" s="96"/>
      <c r="AAD15" s="96"/>
      <c r="AAE15" s="96"/>
      <c r="AAF15" s="96"/>
      <c r="AAG15" s="96"/>
      <c r="AAH15" s="96"/>
      <c r="AAI15" s="96"/>
      <c r="AAJ15" s="96"/>
      <c r="AAK15" s="96"/>
      <c r="AAL15" s="96"/>
      <c r="AAM15" s="96"/>
      <c r="AAN15" s="96"/>
      <c r="AAO15" s="96"/>
      <c r="AAP15" s="96"/>
      <c r="AAQ15" s="96"/>
      <c r="AAR15" s="96"/>
      <c r="AAS15" s="96"/>
      <c r="AAT15" s="96"/>
      <c r="AAU15" s="96"/>
      <c r="AAV15" s="96"/>
      <c r="AAW15" s="96"/>
      <c r="AAX15" s="96"/>
      <c r="AAY15" s="96"/>
      <c r="AAZ15" s="96"/>
      <c r="ABA15" s="96"/>
      <c r="ABB15" s="96"/>
      <c r="ABC15" s="96"/>
      <c r="ABD15" s="96"/>
      <c r="ABE15" s="96"/>
      <c r="ABF15" s="96"/>
      <c r="ABG15" s="96"/>
      <c r="ABH15" s="96"/>
      <c r="ABI15" s="96"/>
      <c r="ABJ15" s="96"/>
      <c r="ABK15" s="96"/>
      <c r="ABL15" s="96"/>
      <c r="ABM15" s="96"/>
      <c r="ABN15" s="96"/>
      <c r="ABO15" s="96"/>
      <c r="ABP15" s="96"/>
      <c r="ABQ15" s="96"/>
      <c r="ABR15" s="96"/>
      <c r="ABS15" s="96"/>
      <c r="ABT15" s="96"/>
      <c r="ABU15" s="96"/>
      <c r="ABV15" s="96"/>
      <c r="ABW15" s="96"/>
      <c r="ABX15" s="96"/>
      <c r="ABY15" s="96"/>
      <c r="ABZ15" s="96"/>
      <c r="ACA15" s="96"/>
      <c r="ACB15" s="96"/>
      <c r="ACC15" s="96"/>
      <c r="ACD15" s="96"/>
      <c r="ACE15" s="96"/>
      <c r="ACF15" s="96"/>
      <c r="ACG15" s="96"/>
      <c r="ACH15" s="96"/>
      <c r="ACI15" s="96"/>
      <c r="ACJ15" s="96"/>
      <c r="ACK15" s="96"/>
      <c r="ACL15" s="96"/>
      <c r="ACM15" s="96"/>
      <c r="ACN15" s="96"/>
      <c r="ACO15" s="96"/>
      <c r="ACP15" s="96"/>
      <c r="ACQ15" s="96"/>
      <c r="ACR15" s="96"/>
      <c r="ACS15" s="96"/>
      <c r="ACT15" s="96"/>
      <c r="ACU15" s="96"/>
      <c r="ACV15" s="96"/>
      <c r="ACW15" s="96"/>
      <c r="ACX15" s="96"/>
      <c r="ACY15" s="96"/>
      <c r="ACZ15" s="96"/>
      <c r="ADA15" s="96"/>
      <c r="ADB15" s="96"/>
      <c r="ADC15" s="96"/>
      <c r="ADD15" s="96"/>
      <c r="ADE15" s="96"/>
      <c r="ADF15" s="96"/>
      <c r="ADG15" s="96"/>
      <c r="ADH15" s="96"/>
      <c r="ADI15" s="96"/>
      <c r="ADJ15" s="96"/>
      <c r="ADK15" s="96"/>
      <c r="ADL15" s="96"/>
      <c r="ADM15" s="96"/>
      <c r="ADN15" s="96"/>
      <c r="ADO15" s="96"/>
      <c r="ADP15" s="96"/>
      <c r="ADQ15" s="96"/>
      <c r="ADR15" s="96"/>
      <c r="ADS15" s="96"/>
      <c r="ADT15" s="96"/>
      <c r="ADU15" s="96"/>
      <c r="ADV15" s="96"/>
      <c r="ADW15" s="96"/>
      <c r="ADX15" s="96"/>
      <c r="ADY15" s="96"/>
      <c r="ADZ15" s="96"/>
      <c r="AEA15" s="96"/>
      <c r="AEB15" s="96"/>
      <c r="AEC15" s="96"/>
      <c r="AED15" s="96"/>
      <c r="AEE15" s="96"/>
      <c r="AEF15" s="96"/>
      <c r="AEG15" s="96"/>
      <c r="AEH15" s="96"/>
      <c r="AEI15" s="96"/>
      <c r="AEJ15" s="96"/>
      <c r="AEK15" s="96"/>
      <c r="AEL15" s="96"/>
      <c r="AEM15" s="96"/>
      <c r="AEN15" s="96"/>
      <c r="AEO15" s="96"/>
      <c r="AEP15" s="96"/>
      <c r="AEQ15" s="96"/>
      <c r="AER15" s="96"/>
      <c r="AES15" s="96"/>
      <c r="AET15" s="96"/>
      <c r="AEU15" s="96"/>
      <c r="AEV15" s="96"/>
      <c r="AEW15" s="96"/>
      <c r="AEX15" s="96"/>
      <c r="AEY15" s="96"/>
      <c r="AEZ15" s="96"/>
      <c r="AFA15" s="96"/>
      <c r="AFB15" s="96"/>
      <c r="AFC15" s="96"/>
      <c r="AFD15" s="96"/>
      <c r="AFE15" s="96"/>
      <c r="AFF15" s="96"/>
      <c r="AFG15" s="96"/>
      <c r="AFH15" s="96"/>
      <c r="AFI15" s="96"/>
      <c r="AFJ15" s="96"/>
      <c r="AFK15" s="96"/>
      <c r="AFL15" s="96"/>
      <c r="AFM15" s="96"/>
      <c r="AFN15" s="96"/>
      <c r="AFO15" s="96"/>
      <c r="AFP15" s="96"/>
      <c r="AFQ15" s="96"/>
      <c r="AFR15" s="96"/>
      <c r="AFS15" s="96"/>
      <c r="AFT15" s="96"/>
      <c r="AFU15" s="96"/>
      <c r="AFV15" s="96"/>
      <c r="AFW15" s="96"/>
      <c r="AFX15" s="96"/>
      <c r="AFY15" s="96"/>
      <c r="AFZ15" s="96"/>
      <c r="AGA15" s="96"/>
      <c r="AGB15" s="96"/>
      <c r="AGC15" s="96"/>
      <c r="AGD15" s="96"/>
      <c r="AGE15" s="96"/>
      <c r="AGF15" s="96"/>
      <c r="AGG15" s="96"/>
      <c r="AGH15" s="96"/>
      <c r="AGI15" s="96"/>
      <c r="AGJ15" s="96"/>
      <c r="AGK15" s="96"/>
      <c r="AGL15" s="96"/>
      <c r="AGM15" s="96"/>
      <c r="AGN15" s="96"/>
      <c r="AGO15" s="96"/>
      <c r="AGP15" s="96"/>
      <c r="AGQ15" s="96"/>
      <c r="AGR15" s="96"/>
      <c r="AGS15" s="96"/>
      <c r="AGT15" s="96"/>
      <c r="AGU15" s="96"/>
      <c r="AGV15" s="96"/>
      <c r="AGW15" s="96"/>
      <c r="AGX15" s="96"/>
      <c r="AGY15" s="96"/>
      <c r="AGZ15" s="96"/>
      <c r="AHA15" s="96"/>
      <c r="AHB15" s="96"/>
      <c r="AHC15" s="96"/>
      <c r="AHD15" s="96"/>
      <c r="AHE15" s="96"/>
      <c r="AHF15" s="96"/>
      <c r="AHG15" s="96"/>
      <c r="AHH15" s="96"/>
      <c r="AHI15" s="96"/>
      <c r="AHJ15" s="96"/>
      <c r="AHK15" s="96"/>
      <c r="AHL15" s="96"/>
      <c r="AHM15" s="96"/>
      <c r="AHN15" s="96"/>
      <c r="AHO15" s="96"/>
      <c r="AHP15" s="96"/>
      <c r="AHQ15" s="96"/>
      <c r="AHR15" s="96"/>
      <c r="AHS15" s="96"/>
      <c r="AHT15" s="96"/>
      <c r="AHU15" s="96"/>
      <c r="AHV15" s="96"/>
      <c r="AHW15" s="96"/>
      <c r="AHX15" s="96"/>
      <c r="AHY15" s="96"/>
      <c r="AHZ15" s="96"/>
      <c r="AIA15" s="96"/>
      <c r="AIB15" s="96"/>
      <c r="AIC15" s="96"/>
      <c r="AID15" s="96"/>
      <c r="AIE15" s="96"/>
      <c r="AIF15" s="96"/>
      <c r="AIG15" s="96"/>
      <c r="AIH15" s="96"/>
      <c r="AII15" s="96"/>
      <c r="AIJ15" s="96"/>
      <c r="AIK15" s="96"/>
      <c r="AIL15" s="96"/>
      <c r="AIM15" s="96"/>
      <c r="AIN15" s="96"/>
      <c r="AIO15" s="96"/>
      <c r="AIP15" s="96"/>
      <c r="AIQ15" s="96"/>
      <c r="AIR15" s="96"/>
      <c r="AIS15" s="96"/>
      <c r="AIT15" s="96"/>
      <c r="AIU15" s="96"/>
      <c r="AIV15" s="96"/>
      <c r="AIW15" s="96"/>
      <c r="AIX15" s="96"/>
      <c r="AIY15" s="96"/>
      <c r="AIZ15" s="96"/>
      <c r="AJA15" s="96"/>
      <c r="AJB15" s="96"/>
      <c r="AJC15" s="96"/>
      <c r="AJD15" s="96"/>
      <c r="AJE15" s="96"/>
      <c r="AJF15" s="96"/>
      <c r="AJG15" s="96"/>
      <c r="AJH15" s="96"/>
      <c r="AJI15" s="96"/>
      <c r="AJJ15" s="96"/>
      <c r="AJK15" s="96"/>
      <c r="AJL15" s="96"/>
      <c r="AJM15" s="96"/>
      <c r="AJN15" s="96"/>
      <c r="AJO15" s="96"/>
      <c r="AJP15" s="96"/>
      <c r="AJQ15" s="96"/>
      <c r="AJR15" s="96"/>
      <c r="AJS15" s="96"/>
      <c r="AJT15" s="96"/>
      <c r="AJU15" s="96"/>
      <c r="AJV15" s="96"/>
      <c r="AJW15" s="96"/>
      <c r="AJX15" s="96"/>
      <c r="AJY15" s="96"/>
      <c r="AJZ15" s="96"/>
      <c r="AKA15" s="96"/>
      <c r="AKB15" s="96"/>
      <c r="AKC15" s="96"/>
      <c r="AKD15" s="96"/>
      <c r="AKE15" s="96"/>
      <c r="AKF15" s="96"/>
      <c r="AKG15" s="96"/>
      <c r="AKH15" s="96"/>
      <c r="AKI15" s="96"/>
      <c r="AKJ15" s="96"/>
      <c r="AKK15" s="96"/>
      <c r="AKL15" s="96"/>
      <c r="AKM15" s="96"/>
      <c r="AKN15" s="96"/>
      <c r="AKO15" s="96"/>
      <c r="AKP15" s="96"/>
      <c r="AKQ15" s="96"/>
      <c r="AKR15" s="96"/>
      <c r="AKS15" s="96"/>
      <c r="AKT15" s="96"/>
      <c r="AKU15" s="96"/>
      <c r="AKV15" s="96"/>
      <c r="AKW15" s="96"/>
      <c r="AKX15" s="96"/>
      <c r="AKY15" s="96"/>
      <c r="AKZ15" s="96"/>
      <c r="ALA15" s="96"/>
      <c r="ALB15" s="96"/>
      <c r="ALC15" s="96"/>
      <c r="ALD15" s="96"/>
      <c r="ALE15" s="96"/>
      <c r="ALF15" s="96"/>
      <c r="ALG15" s="96"/>
      <c r="ALH15" s="96"/>
      <c r="ALI15" s="96"/>
      <c r="ALJ15" s="96"/>
      <c r="ALK15" s="96"/>
      <c r="ALL15" s="96"/>
      <c r="ALM15" s="96"/>
      <c r="ALN15" s="96"/>
      <c r="ALO15" s="96"/>
      <c r="ALP15" s="96"/>
      <c r="ALQ15" s="96"/>
      <c r="ALR15" s="96"/>
      <c r="ALS15" s="96"/>
      <c r="ALT15" s="96"/>
      <c r="ALU15" s="96"/>
      <c r="ALV15" s="96"/>
      <c r="ALW15" s="96"/>
      <c r="ALX15" s="96"/>
      <c r="ALY15" s="96"/>
      <c r="ALZ15" s="96"/>
      <c r="AMA15" s="96"/>
      <c r="AMB15" s="96"/>
      <c r="AMC15" s="96"/>
      <c r="AMD15" s="96"/>
      <c r="AME15" s="96"/>
      <c r="AMF15" s="96"/>
      <c r="AMG15" s="96"/>
      <c r="AMH15" s="96"/>
      <c r="AMI15" s="96"/>
      <c r="AMJ15" s="96"/>
    </row>
    <row r="16" spans="1:1024" x14ac:dyDescent="0.25">
      <c r="A16" s="33" t="s">
        <v>92</v>
      </c>
      <c r="B16" s="32">
        <v>9</v>
      </c>
      <c r="C16" s="24">
        <v>23290737931963</v>
      </c>
      <c r="D16" s="33" t="s">
        <v>48</v>
      </c>
      <c r="E16" s="24">
        <v>604549</v>
      </c>
      <c r="F16" s="25">
        <v>43311</v>
      </c>
      <c r="G16" s="34">
        <v>2017</v>
      </c>
      <c r="H16" s="7">
        <v>11603</v>
      </c>
      <c r="I16" s="14">
        <v>2274.19</v>
      </c>
      <c r="J16" s="7">
        <v>11184</v>
      </c>
      <c r="K16" s="14">
        <v>2204.7800000000002</v>
      </c>
      <c r="L16" s="7">
        <v>10655</v>
      </c>
      <c r="M16" s="14">
        <v>2106.48</v>
      </c>
      <c r="N16" s="7">
        <v>10744</v>
      </c>
      <c r="O16" s="27">
        <f t="shared" si="6"/>
        <v>8.3528859690286256E-3</v>
      </c>
      <c r="P16" s="14">
        <v>2121.2800000000002</v>
      </c>
      <c r="Q16" s="7">
        <v>10762</v>
      </c>
      <c r="R16" s="27">
        <f t="shared" si="7"/>
        <v>1.6753536857781086E-3</v>
      </c>
      <c r="S16" s="40">
        <v>2145.3000000000002</v>
      </c>
      <c r="T16" s="15">
        <v>6</v>
      </c>
      <c r="U16" s="15">
        <v>31</v>
      </c>
      <c r="V16" s="15">
        <f t="shared" si="8"/>
        <v>6.2</v>
      </c>
      <c r="W16" s="7">
        <v>54960</v>
      </c>
      <c r="X16" s="17">
        <v>59243.358</v>
      </c>
      <c r="Y16" s="7">
        <v>19.934000000000001</v>
      </c>
      <c r="Z16" s="28">
        <f t="shared" si="9"/>
        <v>852.64854372000002</v>
      </c>
      <c r="AA16" s="68">
        <v>65895</v>
      </c>
      <c r="AB16" s="69">
        <v>39</v>
      </c>
      <c r="AC16" s="15">
        <f t="shared" si="2"/>
        <v>6.5</v>
      </c>
      <c r="AD16" s="29">
        <f>(AA16-W16)-(AB16-U16)</f>
        <v>10927</v>
      </c>
      <c r="AE16" s="75">
        <v>20.518000000000001</v>
      </c>
      <c r="AF16" s="64">
        <f>AD16*AE16/100</f>
        <v>2242.0018600000003</v>
      </c>
      <c r="AG16" s="77"/>
      <c r="AH16" s="7">
        <f>(AG16-AA16)*AE16/100</f>
        <v>-13520.3361</v>
      </c>
      <c r="AI16" s="29"/>
    </row>
    <row r="17" spans="1:1024" s="98" customFormat="1" x14ac:dyDescent="0.25">
      <c r="A17" s="80" t="s">
        <v>93</v>
      </c>
      <c r="B17" s="80">
        <v>9</v>
      </c>
      <c r="C17" s="81">
        <v>23287119988097</v>
      </c>
      <c r="D17" s="82" t="s">
        <v>50</v>
      </c>
      <c r="E17" s="81">
        <v>591602</v>
      </c>
      <c r="F17" s="83">
        <v>43340</v>
      </c>
      <c r="G17" s="84">
        <v>2017</v>
      </c>
      <c r="H17" s="82">
        <v>10446</v>
      </c>
      <c r="I17" s="82">
        <v>2458.0500000000002</v>
      </c>
      <c r="J17" s="82">
        <v>9841</v>
      </c>
      <c r="K17" s="82">
        <v>2326.9699999999998</v>
      </c>
      <c r="L17" s="82">
        <v>9644</v>
      </c>
      <c r="M17" s="82">
        <v>2290.17</v>
      </c>
      <c r="N17" s="82">
        <v>9370</v>
      </c>
      <c r="O17" s="85">
        <f t="shared" si="6"/>
        <v>-2.8411447532144338E-2</v>
      </c>
      <c r="P17" s="82">
        <v>2222.0300000000002</v>
      </c>
      <c r="Q17" s="82">
        <v>9099</v>
      </c>
      <c r="R17" s="85">
        <f t="shared" si="7"/>
        <v>-2.8922091782283884E-2</v>
      </c>
      <c r="S17" s="82">
        <v>2177.19</v>
      </c>
      <c r="T17" s="86">
        <v>5</v>
      </c>
      <c r="U17" s="86">
        <v>24</v>
      </c>
      <c r="V17" s="87">
        <f t="shared" si="8"/>
        <v>4.8</v>
      </c>
      <c r="W17" s="82">
        <v>48137</v>
      </c>
      <c r="X17" s="82">
        <v>50429.177000000003</v>
      </c>
      <c r="Y17" s="82">
        <v>23.940999999999999</v>
      </c>
      <c r="Z17" s="88">
        <f t="shared" si="9"/>
        <v>547.57304557000077</v>
      </c>
      <c r="AA17" s="89">
        <v>57419</v>
      </c>
      <c r="AB17" s="90">
        <v>29</v>
      </c>
      <c r="AC17" s="87">
        <f t="shared" si="2"/>
        <v>4.833333333333333</v>
      </c>
      <c r="AD17" s="95">
        <f t="shared" ref="AD17:AD21" si="10">(AA17-W17)-(AB17-U17)</f>
        <v>9277</v>
      </c>
      <c r="AE17" s="92">
        <v>24.643000000000001</v>
      </c>
      <c r="AF17" s="93">
        <f t="shared" ref="AF17:AF21" si="11">AD17*AE17/100</f>
        <v>2286.1311100000003</v>
      </c>
      <c r="AG17" s="94"/>
      <c r="AH17" s="23">
        <f t="shared" si="4"/>
        <v>-14149.764170000002</v>
      </c>
      <c r="AI17" s="95"/>
      <c r="AJ17" s="96"/>
      <c r="AK17" s="96"/>
      <c r="AL17" s="96"/>
      <c r="AM17" s="96"/>
      <c r="AN17" s="96"/>
      <c r="AO17" s="96"/>
      <c r="AP17" s="96"/>
      <c r="AQ17" s="96"/>
      <c r="AR17" s="96"/>
      <c r="AS17" s="96"/>
      <c r="AT17" s="96"/>
      <c r="AU17" s="96"/>
      <c r="AV17" s="96"/>
      <c r="AW17" s="96"/>
      <c r="AX17" s="96"/>
      <c r="AY17" s="96"/>
      <c r="AZ17" s="96"/>
      <c r="BA17" s="96"/>
      <c r="BB17" s="96"/>
      <c r="BC17" s="96"/>
      <c r="BD17" s="96"/>
      <c r="BE17" s="96"/>
      <c r="BF17" s="96"/>
      <c r="BG17" s="96"/>
      <c r="BH17" s="96"/>
      <c r="BI17" s="96"/>
      <c r="BJ17" s="96"/>
      <c r="BK17" s="96"/>
      <c r="BL17" s="96"/>
      <c r="BM17" s="96"/>
      <c r="BN17" s="96"/>
      <c r="BO17" s="96"/>
      <c r="BP17" s="96"/>
      <c r="BQ17" s="96"/>
      <c r="BR17" s="96"/>
      <c r="BS17" s="96"/>
      <c r="BT17" s="96"/>
      <c r="BU17" s="96"/>
      <c r="BV17" s="96"/>
      <c r="BW17" s="96"/>
      <c r="BX17" s="96"/>
      <c r="BY17" s="96"/>
      <c r="BZ17" s="96"/>
      <c r="CA17" s="96"/>
      <c r="CB17" s="96"/>
      <c r="CC17" s="96"/>
      <c r="CD17" s="96"/>
      <c r="CE17" s="96"/>
      <c r="CF17" s="96"/>
      <c r="CG17" s="96"/>
      <c r="CH17" s="96"/>
      <c r="CI17" s="96"/>
      <c r="CJ17" s="96"/>
      <c r="CK17" s="96"/>
      <c r="CL17" s="96"/>
      <c r="CM17" s="96"/>
      <c r="CN17" s="96"/>
      <c r="CO17" s="96"/>
      <c r="CP17" s="96"/>
      <c r="CQ17" s="96"/>
      <c r="CR17" s="96"/>
      <c r="CS17" s="96"/>
      <c r="CT17" s="96"/>
      <c r="CU17" s="96"/>
      <c r="CV17" s="96"/>
      <c r="CW17" s="96"/>
      <c r="CX17" s="96"/>
      <c r="CY17" s="96"/>
      <c r="CZ17" s="96"/>
      <c r="DA17" s="96"/>
      <c r="DB17" s="96"/>
      <c r="DC17" s="96"/>
      <c r="DD17" s="96"/>
      <c r="DE17" s="96"/>
      <c r="DF17" s="96"/>
      <c r="DG17" s="96"/>
      <c r="DH17" s="96"/>
      <c r="DI17" s="96"/>
      <c r="DJ17" s="96"/>
      <c r="DK17" s="96"/>
      <c r="DL17" s="96"/>
      <c r="DM17" s="96"/>
      <c r="DN17" s="96"/>
      <c r="DO17" s="96"/>
      <c r="DP17" s="96"/>
      <c r="DQ17" s="96"/>
      <c r="DR17" s="96"/>
      <c r="DS17" s="96"/>
      <c r="DT17" s="96"/>
      <c r="DU17" s="96"/>
      <c r="DV17" s="96"/>
      <c r="DW17" s="96"/>
      <c r="DX17" s="96"/>
      <c r="DY17" s="96"/>
      <c r="DZ17" s="96"/>
      <c r="EA17" s="96"/>
      <c r="EB17" s="96"/>
      <c r="EC17" s="96"/>
      <c r="ED17" s="96"/>
      <c r="EE17" s="96"/>
      <c r="EF17" s="96"/>
      <c r="EG17" s="96"/>
      <c r="EH17" s="96"/>
      <c r="EI17" s="96"/>
      <c r="EJ17" s="96"/>
      <c r="EK17" s="96"/>
      <c r="EL17" s="96"/>
      <c r="EM17" s="96"/>
      <c r="EN17" s="96"/>
      <c r="EO17" s="96"/>
      <c r="EP17" s="96"/>
      <c r="EQ17" s="96"/>
      <c r="ER17" s="96"/>
      <c r="ES17" s="96"/>
      <c r="ET17" s="96"/>
      <c r="EU17" s="96"/>
      <c r="EV17" s="96"/>
      <c r="EW17" s="96"/>
      <c r="EX17" s="96"/>
      <c r="EY17" s="96"/>
      <c r="EZ17" s="96"/>
      <c r="FA17" s="96"/>
      <c r="FB17" s="96"/>
      <c r="FC17" s="96"/>
      <c r="FD17" s="96"/>
      <c r="FE17" s="96"/>
      <c r="FF17" s="96"/>
      <c r="FG17" s="96"/>
      <c r="FH17" s="96"/>
      <c r="FI17" s="96"/>
      <c r="FJ17" s="96"/>
      <c r="FK17" s="96"/>
      <c r="FL17" s="96"/>
      <c r="FM17" s="96"/>
      <c r="FN17" s="96"/>
      <c r="FO17" s="96"/>
      <c r="FP17" s="96"/>
      <c r="FQ17" s="96"/>
      <c r="FR17" s="96"/>
      <c r="FS17" s="96"/>
      <c r="FT17" s="96"/>
      <c r="FU17" s="96"/>
      <c r="FV17" s="96"/>
      <c r="FW17" s="96"/>
      <c r="FX17" s="96"/>
      <c r="FY17" s="96"/>
      <c r="FZ17" s="96"/>
      <c r="GA17" s="96"/>
      <c r="GB17" s="96"/>
      <c r="GC17" s="96"/>
      <c r="GD17" s="96"/>
      <c r="GE17" s="96"/>
      <c r="GF17" s="96"/>
      <c r="GG17" s="96"/>
      <c r="GH17" s="96"/>
      <c r="GI17" s="96"/>
      <c r="GJ17" s="96"/>
      <c r="GK17" s="96"/>
      <c r="GL17" s="96"/>
      <c r="GM17" s="96"/>
      <c r="GN17" s="96"/>
      <c r="GO17" s="96"/>
      <c r="GP17" s="96"/>
      <c r="GQ17" s="96"/>
      <c r="GR17" s="96"/>
      <c r="GS17" s="96"/>
      <c r="GT17" s="96"/>
      <c r="GU17" s="96"/>
      <c r="GV17" s="96"/>
      <c r="GW17" s="96"/>
      <c r="GX17" s="96"/>
      <c r="GY17" s="96"/>
      <c r="GZ17" s="96"/>
      <c r="HA17" s="96"/>
      <c r="HB17" s="96"/>
      <c r="HC17" s="96"/>
      <c r="HD17" s="96"/>
      <c r="HE17" s="96"/>
      <c r="HF17" s="96"/>
      <c r="HG17" s="96"/>
      <c r="HH17" s="96"/>
      <c r="HI17" s="96"/>
      <c r="HJ17" s="96"/>
      <c r="HK17" s="96"/>
      <c r="HL17" s="96"/>
      <c r="HM17" s="96"/>
      <c r="HN17" s="96"/>
      <c r="HO17" s="96"/>
      <c r="HP17" s="96"/>
      <c r="HQ17" s="96"/>
      <c r="HR17" s="96"/>
      <c r="HS17" s="96"/>
      <c r="HT17" s="96"/>
      <c r="HU17" s="96"/>
      <c r="HV17" s="96"/>
      <c r="HW17" s="96"/>
      <c r="HX17" s="96"/>
      <c r="HY17" s="96"/>
      <c r="HZ17" s="96"/>
      <c r="IA17" s="96"/>
      <c r="IB17" s="96"/>
      <c r="IC17" s="96"/>
      <c r="ID17" s="96"/>
      <c r="IE17" s="96"/>
      <c r="IF17" s="96"/>
      <c r="IG17" s="96"/>
      <c r="IH17" s="96"/>
      <c r="II17" s="96"/>
      <c r="IJ17" s="96"/>
      <c r="IK17" s="96"/>
      <c r="IL17" s="96"/>
      <c r="IM17" s="96"/>
      <c r="IN17" s="96"/>
      <c r="IO17" s="96"/>
      <c r="IP17" s="96"/>
      <c r="IQ17" s="96"/>
      <c r="IR17" s="96"/>
      <c r="IS17" s="96"/>
      <c r="IT17" s="96"/>
      <c r="IU17" s="96"/>
      <c r="IV17" s="96"/>
      <c r="IW17" s="96"/>
      <c r="IX17" s="96"/>
      <c r="IY17" s="96"/>
      <c r="IZ17" s="96"/>
      <c r="JA17" s="96"/>
      <c r="JB17" s="96"/>
      <c r="JC17" s="96"/>
      <c r="JD17" s="96"/>
      <c r="JE17" s="96"/>
      <c r="JF17" s="96"/>
      <c r="JG17" s="96"/>
      <c r="JH17" s="96"/>
      <c r="JI17" s="96"/>
      <c r="JJ17" s="96"/>
      <c r="JK17" s="96"/>
      <c r="JL17" s="96"/>
      <c r="JM17" s="96"/>
      <c r="JN17" s="96"/>
      <c r="JO17" s="96"/>
      <c r="JP17" s="96"/>
      <c r="JQ17" s="96"/>
      <c r="JR17" s="96"/>
      <c r="JS17" s="96"/>
      <c r="JT17" s="96"/>
      <c r="JU17" s="96"/>
      <c r="JV17" s="96"/>
      <c r="JW17" s="96"/>
      <c r="JX17" s="96"/>
      <c r="JY17" s="96"/>
      <c r="JZ17" s="96"/>
      <c r="KA17" s="96"/>
      <c r="KB17" s="96"/>
      <c r="KC17" s="96"/>
      <c r="KD17" s="96"/>
      <c r="KE17" s="96"/>
      <c r="KF17" s="96"/>
      <c r="KG17" s="96"/>
      <c r="KH17" s="96"/>
      <c r="KI17" s="96"/>
      <c r="KJ17" s="96"/>
      <c r="KK17" s="96"/>
      <c r="KL17" s="96"/>
      <c r="KM17" s="96"/>
      <c r="KN17" s="96"/>
      <c r="KO17" s="96"/>
      <c r="KP17" s="96"/>
      <c r="KQ17" s="96"/>
      <c r="KR17" s="96"/>
      <c r="KS17" s="96"/>
      <c r="KT17" s="96"/>
      <c r="KU17" s="96"/>
      <c r="KV17" s="96"/>
      <c r="KW17" s="96"/>
      <c r="KX17" s="96"/>
      <c r="KY17" s="96"/>
      <c r="KZ17" s="96"/>
      <c r="LA17" s="96"/>
      <c r="LB17" s="96"/>
      <c r="LC17" s="96"/>
      <c r="LD17" s="96"/>
      <c r="LE17" s="96"/>
      <c r="LF17" s="96"/>
      <c r="LG17" s="96"/>
      <c r="LH17" s="96"/>
      <c r="LI17" s="96"/>
      <c r="LJ17" s="96"/>
      <c r="LK17" s="96"/>
      <c r="LL17" s="96"/>
      <c r="LM17" s="96"/>
      <c r="LN17" s="96"/>
      <c r="LO17" s="96"/>
      <c r="LP17" s="96"/>
      <c r="LQ17" s="96"/>
      <c r="LR17" s="96"/>
      <c r="LS17" s="96"/>
      <c r="LT17" s="96"/>
      <c r="LU17" s="96"/>
      <c r="LV17" s="96"/>
      <c r="LW17" s="96"/>
      <c r="LX17" s="96"/>
      <c r="LY17" s="96"/>
      <c r="LZ17" s="96"/>
      <c r="MA17" s="96"/>
      <c r="MB17" s="96"/>
      <c r="MC17" s="96"/>
      <c r="MD17" s="96"/>
      <c r="ME17" s="96"/>
      <c r="MF17" s="96"/>
      <c r="MG17" s="96"/>
      <c r="MH17" s="96"/>
      <c r="MI17" s="96"/>
      <c r="MJ17" s="96"/>
      <c r="MK17" s="96"/>
      <c r="ML17" s="96"/>
      <c r="MM17" s="96"/>
      <c r="MN17" s="96"/>
      <c r="MO17" s="96"/>
      <c r="MP17" s="96"/>
      <c r="MQ17" s="96"/>
      <c r="MR17" s="96"/>
      <c r="MS17" s="96"/>
      <c r="MT17" s="96"/>
      <c r="MU17" s="96"/>
      <c r="MV17" s="96"/>
      <c r="MW17" s="96"/>
      <c r="MX17" s="96"/>
      <c r="MY17" s="96"/>
      <c r="MZ17" s="96"/>
      <c r="NA17" s="96"/>
      <c r="NB17" s="96"/>
      <c r="NC17" s="96"/>
      <c r="ND17" s="96"/>
      <c r="NE17" s="96"/>
      <c r="NF17" s="96"/>
      <c r="NG17" s="96"/>
      <c r="NH17" s="96"/>
      <c r="NI17" s="96"/>
      <c r="NJ17" s="96"/>
      <c r="NK17" s="96"/>
      <c r="NL17" s="96"/>
      <c r="NM17" s="96"/>
      <c r="NN17" s="96"/>
      <c r="NO17" s="96"/>
      <c r="NP17" s="96"/>
      <c r="NQ17" s="96"/>
      <c r="NR17" s="96"/>
      <c r="NS17" s="96"/>
      <c r="NT17" s="96"/>
      <c r="NU17" s="96"/>
      <c r="NV17" s="96"/>
      <c r="NW17" s="96"/>
      <c r="NX17" s="96"/>
      <c r="NY17" s="96"/>
      <c r="NZ17" s="96"/>
      <c r="OA17" s="96"/>
      <c r="OB17" s="96"/>
      <c r="OC17" s="96"/>
      <c r="OD17" s="96"/>
      <c r="OE17" s="96"/>
      <c r="OF17" s="96"/>
      <c r="OG17" s="96"/>
      <c r="OH17" s="96"/>
      <c r="OI17" s="96"/>
      <c r="OJ17" s="96"/>
      <c r="OK17" s="96"/>
      <c r="OL17" s="96"/>
      <c r="OM17" s="96"/>
      <c r="ON17" s="96"/>
      <c r="OO17" s="96"/>
      <c r="OP17" s="96"/>
      <c r="OQ17" s="96"/>
      <c r="OR17" s="96"/>
      <c r="OS17" s="96"/>
      <c r="OT17" s="96"/>
      <c r="OU17" s="96"/>
      <c r="OV17" s="96"/>
      <c r="OW17" s="96"/>
      <c r="OX17" s="96"/>
      <c r="OY17" s="96"/>
      <c r="OZ17" s="96"/>
      <c r="PA17" s="96"/>
      <c r="PB17" s="96"/>
      <c r="PC17" s="96"/>
      <c r="PD17" s="96"/>
      <c r="PE17" s="96"/>
      <c r="PF17" s="96"/>
      <c r="PG17" s="96"/>
      <c r="PH17" s="96"/>
      <c r="PI17" s="96"/>
      <c r="PJ17" s="96"/>
      <c r="PK17" s="96"/>
      <c r="PL17" s="96"/>
      <c r="PM17" s="96"/>
      <c r="PN17" s="96"/>
      <c r="PO17" s="96"/>
      <c r="PP17" s="96"/>
      <c r="PQ17" s="96"/>
      <c r="PR17" s="96"/>
      <c r="PS17" s="96"/>
      <c r="PT17" s="96"/>
      <c r="PU17" s="96"/>
      <c r="PV17" s="96"/>
      <c r="PW17" s="96"/>
      <c r="PX17" s="96"/>
      <c r="PY17" s="96"/>
      <c r="PZ17" s="96"/>
      <c r="QA17" s="96"/>
      <c r="QB17" s="96"/>
      <c r="QC17" s="96"/>
      <c r="QD17" s="96"/>
      <c r="QE17" s="96"/>
      <c r="QF17" s="96"/>
      <c r="QG17" s="96"/>
      <c r="QH17" s="96"/>
      <c r="QI17" s="96"/>
      <c r="QJ17" s="96"/>
      <c r="QK17" s="96"/>
      <c r="QL17" s="96"/>
      <c r="QM17" s="96"/>
      <c r="QN17" s="96"/>
      <c r="QO17" s="96"/>
      <c r="QP17" s="96"/>
      <c r="QQ17" s="96"/>
      <c r="QR17" s="96"/>
      <c r="QS17" s="96"/>
      <c r="QT17" s="96"/>
      <c r="QU17" s="96"/>
      <c r="QV17" s="96"/>
      <c r="QW17" s="96"/>
      <c r="QX17" s="96"/>
      <c r="QY17" s="96"/>
      <c r="QZ17" s="96"/>
      <c r="RA17" s="96"/>
      <c r="RB17" s="96"/>
      <c r="RC17" s="96"/>
      <c r="RD17" s="96"/>
      <c r="RE17" s="96"/>
      <c r="RF17" s="96"/>
      <c r="RG17" s="96"/>
      <c r="RH17" s="96"/>
      <c r="RI17" s="96"/>
      <c r="RJ17" s="96"/>
      <c r="RK17" s="96"/>
      <c r="RL17" s="96"/>
      <c r="RM17" s="96"/>
      <c r="RN17" s="96"/>
      <c r="RO17" s="96"/>
      <c r="RP17" s="96"/>
      <c r="RQ17" s="96"/>
      <c r="RR17" s="96"/>
      <c r="RS17" s="96"/>
      <c r="RT17" s="96"/>
      <c r="RU17" s="96"/>
      <c r="RV17" s="96"/>
      <c r="RW17" s="96"/>
      <c r="RX17" s="96"/>
      <c r="RY17" s="96"/>
      <c r="RZ17" s="96"/>
      <c r="SA17" s="96"/>
      <c r="SB17" s="96"/>
      <c r="SC17" s="96"/>
      <c r="SD17" s="96"/>
      <c r="SE17" s="96"/>
      <c r="SF17" s="96"/>
      <c r="SG17" s="96"/>
      <c r="SH17" s="96"/>
      <c r="SI17" s="96"/>
      <c r="SJ17" s="96"/>
      <c r="SK17" s="96"/>
      <c r="SL17" s="96"/>
      <c r="SM17" s="96"/>
      <c r="SN17" s="96"/>
      <c r="SO17" s="96"/>
      <c r="SP17" s="96"/>
      <c r="SQ17" s="96"/>
      <c r="SR17" s="96"/>
      <c r="SS17" s="96"/>
      <c r="ST17" s="96"/>
      <c r="SU17" s="96"/>
      <c r="SV17" s="96"/>
      <c r="SW17" s="96"/>
      <c r="SX17" s="96"/>
      <c r="SY17" s="96"/>
      <c r="SZ17" s="96"/>
      <c r="TA17" s="96"/>
      <c r="TB17" s="96"/>
      <c r="TC17" s="96"/>
      <c r="TD17" s="96"/>
      <c r="TE17" s="96"/>
      <c r="TF17" s="96"/>
      <c r="TG17" s="96"/>
      <c r="TH17" s="96"/>
      <c r="TI17" s="96"/>
      <c r="TJ17" s="96"/>
      <c r="TK17" s="96"/>
      <c r="TL17" s="96"/>
      <c r="TM17" s="96"/>
      <c r="TN17" s="96"/>
      <c r="TO17" s="96"/>
      <c r="TP17" s="96"/>
      <c r="TQ17" s="96"/>
      <c r="TR17" s="96"/>
      <c r="TS17" s="96"/>
      <c r="TT17" s="96"/>
      <c r="TU17" s="96"/>
      <c r="TV17" s="96"/>
      <c r="TW17" s="96"/>
      <c r="TX17" s="96"/>
      <c r="TY17" s="96"/>
      <c r="TZ17" s="96"/>
      <c r="UA17" s="96"/>
      <c r="UB17" s="96"/>
      <c r="UC17" s="96"/>
      <c r="UD17" s="96"/>
      <c r="UE17" s="96"/>
      <c r="UF17" s="96"/>
      <c r="UG17" s="96"/>
      <c r="UH17" s="96"/>
      <c r="UI17" s="96"/>
      <c r="UJ17" s="96"/>
      <c r="UK17" s="96"/>
      <c r="UL17" s="96"/>
      <c r="UM17" s="96"/>
      <c r="UN17" s="96"/>
      <c r="UO17" s="96"/>
      <c r="UP17" s="96"/>
      <c r="UQ17" s="96"/>
      <c r="UR17" s="96"/>
      <c r="US17" s="96"/>
      <c r="UT17" s="96"/>
      <c r="UU17" s="96"/>
      <c r="UV17" s="96"/>
      <c r="UW17" s="96"/>
      <c r="UX17" s="96"/>
      <c r="UY17" s="96"/>
      <c r="UZ17" s="96"/>
      <c r="VA17" s="96"/>
      <c r="VB17" s="96"/>
      <c r="VC17" s="96"/>
      <c r="VD17" s="96"/>
      <c r="VE17" s="96"/>
      <c r="VF17" s="96"/>
      <c r="VG17" s="96"/>
      <c r="VH17" s="96"/>
      <c r="VI17" s="96"/>
      <c r="VJ17" s="96"/>
      <c r="VK17" s="96"/>
      <c r="VL17" s="96"/>
      <c r="VM17" s="96"/>
      <c r="VN17" s="96"/>
      <c r="VO17" s="96"/>
      <c r="VP17" s="96"/>
      <c r="VQ17" s="96"/>
      <c r="VR17" s="96"/>
      <c r="VS17" s="96"/>
      <c r="VT17" s="96"/>
      <c r="VU17" s="96"/>
      <c r="VV17" s="96"/>
      <c r="VW17" s="96"/>
      <c r="VX17" s="96"/>
      <c r="VY17" s="96"/>
      <c r="VZ17" s="96"/>
      <c r="WA17" s="96"/>
      <c r="WB17" s="96"/>
      <c r="WC17" s="96"/>
      <c r="WD17" s="96"/>
      <c r="WE17" s="96"/>
      <c r="WF17" s="96"/>
      <c r="WG17" s="96"/>
      <c r="WH17" s="96"/>
      <c r="WI17" s="96"/>
      <c r="WJ17" s="96"/>
      <c r="WK17" s="96"/>
      <c r="WL17" s="96"/>
      <c r="WM17" s="96"/>
      <c r="WN17" s="96"/>
      <c r="WO17" s="96"/>
      <c r="WP17" s="96"/>
      <c r="WQ17" s="96"/>
      <c r="WR17" s="96"/>
      <c r="WS17" s="96"/>
      <c r="WT17" s="96"/>
      <c r="WU17" s="96"/>
      <c r="WV17" s="96"/>
      <c r="WW17" s="96"/>
      <c r="WX17" s="96"/>
      <c r="WY17" s="96"/>
      <c r="WZ17" s="96"/>
      <c r="XA17" s="96"/>
      <c r="XB17" s="96"/>
      <c r="XC17" s="96"/>
      <c r="XD17" s="96"/>
      <c r="XE17" s="96"/>
      <c r="XF17" s="96"/>
      <c r="XG17" s="96"/>
      <c r="XH17" s="96"/>
      <c r="XI17" s="96"/>
      <c r="XJ17" s="96"/>
      <c r="XK17" s="96"/>
      <c r="XL17" s="96"/>
      <c r="XM17" s="96"/>
      <c r="XN17" s="96"/>
      <c r="XO17" s="96"/>
      <c r="XP17" s="96"/>
      <c r="XQ17" s="96"/>
      <c r="XR17" s="96"/>
      <c r="XS17" s="96"/>
      <c r="XT17" s="96"/>
      <c r="XU17" s="96"/>
      <c r="XV17" s="96"/>
      <c r="XW17" s="96"/>
      <c r="XX17" s="96"/>
      <c r="XY17" s="96"/>
      <c r="XZ17" s="96"/>
      <c r="YA17" s="96"/>
      <c r="YB17" s="96"/>
      <c r="YC17" s="96"/>
      <c r="YD17" s="96"/>
      <c r="YE17" s="96"/>
      <c r="YF17" s="96"/>
      <c r="YG17" s="96"/>
      <c r="YH17" s="96"/>
      <c r="YI17" s="96"/>
      <c r="YJ17" s="96"/>
      <c r="YK17" s="96"/>
      <c r="YL17" s="96"/>
      <c r="YM17" s="96"/>
      <c r="YN17" s="96"/>
      <c r="YO17" s="96"/>
      <c r="YP17" s="96"/>
      <c r="YQ17" s="96"/>
      <c r="YR17" s="96"/>
      <c r="YS17" s="96"/>
      <c r="YT17" s="96"/>
      <c r="YU17" s="96"/>
      <c r="YV17" s="96"/>
      <c r="YW17" s="96"/>
      <c r="YX17" s="96"/>
      <c r="YY17" s="96"/>
      <c r="YZ17" s="96"/>
      <c r="ZA17" s="96"/>
      <c r="ZB17" s="96"/>
      <c r="ZC17" s="96"/>
      <c r="ZD17" s="96"/>
      <c r="ZE17" s="96"/>
      <c r="ZF17" s="96"/>
      <c r="ZG17" s="96"/>
      <c r="ZH17" s="96"/>
      <c r="ZI17" s="96"/>
      <c r="ZJ17" s="96"/>
      <c r="ZK17" s="96"/>
      <c r="ZL17" s="96"/>
      <c r="ZM17" s="96"/>
      <c r="ZN17" s="96"/>
      <c r="ZO17" s="96"/>
      <c r="ZP17" s="96"/>
      <c r="ZQ17" s="96"/>
      <c r="ZR17" s="96"/>
      <c r="ZS17" s="96"/>
      <c r="ZT17" s="96"/>
      <c r="ZU17" s="96"/>
      <c r="ZV17" s="96"/>
      <c r="ZW17" s="96"/>
      <c r="ZX17" s="96"/>
      <c r="ZY17" s="96"/>
      <c r="ZZ17" s="96"/>
      <c r="AAA17" s="96"/>
      <c r="AAB17" s="96"/>
      <c r="AAC17" s="96"/>
      <c r="AAD17" s="96"/>
      <c r="AAE17" s="96"/>
      <c r="AAF17" s="96"/>
      <c r="AAG17" s="96"/>
      <c r="AAH17" s="96"/>
      <c r="AAI17" s="96"/>
      <c r="AAJ17" s="96"/>
      <c r="AAK17" s="96"/>
      <c r="AAL17" s="96"/>
      <c r="AAM17" s="96"/>
      <c r="AAN17" s="96"/>
      <c r="AAO17" s="96"/>
      <c r="AAP17" s="96"/>
      <c r="AAQ17" s="96"/>
      <c r="AAR17" s="96"/>
      <c r="AAS17" s="96"/>
      <c r="AAT17" s="96"/>
      <c r="AAU17" s="96"/>
      <c r="AAV17" s="96"/>
      <c r="AAW17" s="96"/>
      <c r="AAX17" s="96"/>
      <c r="AAY17" s="96"/>
      <c r="AAZ17" s="96"/>
      <c r="ABA17" s="96"/>
      <c r="ABB17" s="96"/>
      <c r="ABC17" s="96"/>
      <c r="ABD17" s="96"/>
      <c r="ABE17" s="96"/>
      <c r="ABF17" s="96"/>
      <c r="ABG17" s="96"/>
      <c r="ABH17" s="96"/>
      <c r="ABI17" s="96"/>
      <c r="ABJ17" s="96"/>
      <c r="ABK17" s="96"/>
      <c r="ABL17" s="96"/>
      <c r="ABM17" s="96"/>
      <c r="ABN17" s="96"/>
      <c r="ABO17" s="96"/>
      <c r="ABP17" s="96"/>
      <c r="ABQ17" s="96"/>
      <c r="ABR17" s="96"/>
      <c r="ABS17" s="96"/>
      <c r="ABT17" s="96"/>
      <c r="ABU17" s="96"/>
      <c r="ABV17" s="96"/>
      <c r="ABW17" s="96"/>
      <c r="ABX17" s="96"/>
      <c r="ABY17" s="96"/>
      <c r="ABZ17" s="96"/>
      <c r="ACA17" s="96"/>
      <c r="ACB17" s="96"/>
      <c r="ACC17" s="96"/>
      <c r="ACD17" s="96"/>
      <c r="ACE17" s="96"/>
      <c r="ACF17" s="96"/>
      <c r="ACG17" s="96"/>
      <c r="ACH17" s="96"/>
      <c r="ACI17" s="96"/>
      <c r="ACJ17" s="96"/>
      <c r="ACK17" s="96"/>
      <c r="ACL17" s="96"/>
      <c r="ACM17" s="96"/>
      <c r="ACN17" s="96"/>
      <c r="ACO17" s="96"/>
      <c r="ACP17" s="96"/>
      <c r="ACQ17" s="96"/>
      <c r="ACR17" s="96"/>
      <c r="ACS17" s="96"/>
      <c r="ACT17" s="96"/>
      <c r="ACU17" s="96"/>
      <c r="ACV17" s="96"/>
      <c r="ACW17" s="96"/>
      <c r="ACX17" s="96"/>
      <c r="ACY17" s="96"/>
      <c r="ACZ17" s="96"/>
      <c r="ADA17" s="96"/>
      <c r="ADB17" s="96"/>
      <c r="ADC17" s="96"/>
      <c r="ADD17" s="96"/>
      <c r="ADE17" s="96"/>
      <c r="ADF17" s="96"/>
      <c r="ADG17" s="96"/>
      <c r="ADH17" s="96"/>
      <c r="ADI17" s="96"/>
      <c r="ADJ17" s="96"/>
      <c r="ADK17" s="96"/>
      <c r="ADL17" s="96"/>
      <c r="ADM17" s="96"/>
      <c r="ADN17" s="96"/>
      <c r="ADO17" s="96"/>
      <c r="ADP17" s="96"/>
      <c r="ADQ17" s="96"/>
      <c r="ADR17" s="96"/>
      <c r="ADS17" s="96"/>
      <c r="ADT17" s="96"/>
      <c r="ADU17" s="96"/>
      <c r="ADV17" s="96"/>
      <c r="ADW17" s="96"/>
      <c r="ADX17" s="96"/>
      <c r="ADY17" s="96"/>
      <c r="ADZ17" s="96"/>
      <c r="AEA17" s="96"/>
      <c r="AEB17" s="96"/>
      <c r="AEC17" s="96"/>
      <c r="AED17" s="96"/>
      <c r="AEE17" s="96"/>
      <c r="AEF17" s="96"/>
      <c r="AEG17" s="96"/>
      <c r="AEH17" s="96"/>
      <c r="AEI17" s="96"/>
      <c r="AEJ17" s="96"/>
      <c r="AEK17" s="96"/>
      <c r="AEL17" s="96"/>
      <c r="AEM17" s="96"/>
      <c r="AEN17" s="96"/>
      <c r="AEO17" s="96"/>
      <c r="AEP17" s="96"/>
      <c r="AEQ17" s="96"/>
      <c r="AER17" s="96"/>
      <c r="AES17" s="96"/>
      <c r="AET17" s="96"/>
      <c r="AEU17" s="96"/>
      <c r="AEV17" s="96"/>
      <c r="AEW17" s="96"/>
      <c r="AEX17" s="96"/>
      <c r="AEY17" s="96"/>
      <c r="AEZ17" s="96"/>
      <c r="AFA17" s="96"/>
      <c r="AFB17" s="96"/>
      <c r="AFC17" s="96"/>
      <c r="AFD17" s="96"/>
      <c r="AFE17" s="96"/>
      <c r="AFF17" s="96"/>
      <c r="AFG17" s="96"/>
      <c r="AFH17" s="96"/>
      <c r="AFI17" s="96"/>
      <c r="AFJ17" s="96"/>
      <c r="AFK17" s="96"/>
      <c r="AFL17" s="96"/>
      <c r="AFM17" s="96"/>
      <c r="AFN17" s="96"/>
      <c r="AFO17" s="96"/>
      <c r="AFP17" s="96"/>
      <c r="AFQ17" s="96"/>
      <c r="AFR17" s="96"/>
      <c r="AFS17" s="96"/>
      <c r="AFT17" s="96"/>
      <c r="AFU17" s="96"/>
      <c r="AFV17" s="96"/>
      <c r="AFW17" s="96"/>
      <c r="AFX17" s="96"/>
      <c r="AFY17" s="96"/>
      <c r="AFZ17" s="96"/>
      <c r="AGA17" s="96"/>
      <c r="AGB17" s="96"/>
      <c r="AGC17" s="96"/>
      <c r="AGD17" s="96"/>
      <c r="AGE17" s="96"/>
      <c r="AGF17" s="96"/>
      <c r="AGG17" s="96"/>
      <c r="AGH17" s="96"/>
      <c r="AGI17" s="96"/>
      <c r="AGJ17" s="96"/>
      <c r="AGK17" s="96"/>
      <c r="AGL17" s="96"/>
      <c r="AGM17" s="96"/>
      <c r="AGN17" s="96"/>
      <c r="AGO17" s="96"/>
      <c r="AGP17" s="96"/>
      <c r="AGQ17" s="96"/>
      <c r="AGR17" s="96"/>
      <c r="AGS17" s="96"/>
      <c r="AGT17" s="96"/>
      <c r="AGU17" s="96"/>
      <c r="AGV17" s="96"/>
      <c r="AGW17" s="96"/>
      <c r="AGX17" s="96"/>
      <c r="AGY17" s="96"/>
      <c r="AGZ17" s="96"/>
      <c r="AHA17" s="96"/>
      <c r="AHB17" s="96"/>
      <c r="AHC17" s="96"/>
      <c r="AHD17" s="96"/>
      <c r="AHE17" s="96"/>
      <c r="AHF17" s="96"/>
      <c r="AHG17" s="96"/>
      <c r="AHH17" s="96"/>
      <c r="AHI17" s="96"/>
      <c r="AHJ17" s="96"/>
      <c r="AHK17" s="96"/>
      <c r="AHL17" s="96"/>
      <c r="AHM17" s="96"/>
      <c r="AHN17" s="96"/>
      <c r="AHO17" s="96"/>
      <c r="AHP17" s="96"/>
      <c r="AHQ17" s="96"/>
      <c r="AHR17" s="96"/>
      <c r="AHS17" s="96"/>
      <c r="AHT17" s="96"/>
      <c r="AHU17" s="96"/>
      <c r="AHV17" s="96"/>
      <c r="AHW17" s="96"/>
      <c r="AHX17" s="96"/>
      <c r="AHY17" s="96"/>
      <c r="AHZ17" s="96"/>
      <c r="AIA17" s="96"/>
      <c r="AIB17" s="96"/>
      <c r="AIC17" s="96"/>
      <c r="AID17" s="96"/>
      <c r="AIE17" s="96"/>
      <c r="AIF17" s="96"/>
      <c r="AIG17" s="96"/>
      <c r="AIH17" s="96"/>
      <c r="AII17" s="96"/>
      <c r="AIJ17" s="96"/>
      <c r="AIK17" s="96"/>
      <c r="AIL17" s="96"/>
      <c r="AIM17" s="96"/>
      <c r="AIN17" s="96"/>
      <c r="AIO17" s="96"/>
      <c r="AIP17" s="96"/>
      <c r="AIQ17" s="96"/>
      <c r="AIR17" s="96"/>
      <c r="AIS17" s="96"/>
      <c r="AIT17" s="96"/>
      <c r="AIU17" s="96"/>
      <c r="AIV17" s="96"/>
      <c r="AIW17" s="96"/>
      <c r="AIX17" s="96"/>
      <c r="AIY17" s="96"/>
      <c r="AIZ17" s="96"/>
      <c r="AJA17" s="96"/>
      <c r="AJB17" s="96"/>
      <c r="AJC17" s="96"/>
      <c r="AJD17" s="96"/>
      <c r="AJE17" s="96"/>
      <c r="AJF17" s="96"/>
      <c r="AJG17" s="96"/>
      <c r="AJH17" s="96"/>
      <c r="AJI17" s="96"/>
      <c r="AJJ17" s="96"/>
      <c r="AJK17" s="96"/>
      <c r="AJL17" s="96"/>
      <c r="AJM17" s="96"/>
      <c r="AJN17" s="96"/>
      <c r="AJO17" s="96"/>
      <c r="AJP17" s="96"/>
      <c r="AJQ17" s="96"/>
      <c r="AJR17" s="96"/>
      <c r="AJS17" s="96"/>
      <c r="AJT17" s="96"/>
      <c r="AJU17" s="96"/>
      <c r="AJV17" s="96"/>
      <c r="AJW17" s="96"/>
      <c r="AJX17" s="96"/>
      <c r="AJY17" s="96"/>
      <c r="AJZ17" s="96"/>
      <c r="AKA17" s="96"/>
      <c r="AKB17" s="96"/>
      <c r="AKC17" s="96"/>
      <c r="AKD17" s="96"/>
      <c r="AKE17" s="96"/>
      <c r="AKF17" s="96"/>
      <c r="AKG17" s="96"/>
      <c r="AKH17" s="96"/>
      <c r="AKI17" s="96"/>
      <c r="AKJ17" s="96"/>
      <c r="AKK17" s="96"/>
      <c r="AKL17" s="96"/>
      <c r="AKM17" s="96"/>
      <c r="AKN17" s="96"/>
      <c r="AKO17" s="96"/>
      <c r="AKP17" s="96"/>
      <c r="AKQ17" s="96"/>
      <c r="AKR17" s="96"/>
      <c r="AKS17" s="96"/>
      <c r="AKT17" s="96"/>
      <c r="AKU17" s="96"/>
      <c r="AKV17" s="96"/>
      <c r="AKW17" s="96"/>
      <c r="AKX17" s="96"/>
      <c r="AKY17" s="96"/>
      <c r="AKZ17" s="96"/>
      <c r="ALA17" s="96"/>
      <c r="ALB17" s="96"/>
      <c r="ALC17" s="96"/>
      <c r="ALD17" s="96"/>
      <c r="ALE17" s="96"/>
      <c r="ALF17" s="96"/>
      <c r="ALG17" s="96"/>
      <c r="ALH17" s="96"/>
      <c r="ALI17" s="96"/>
      <c r="ALJ17" s="96"/>
      <c r="ALK17" s="96"/>
      <c r="ALL17" s="96"/>
      <c r="ALM17" s="96"/>
      <c r="ALN17" s="96"/>
      <c r="ALO17" s="96"/>
      <c r="ALP17" s="96"/>
      <c r="ALQ17" s="96"/>
      <c r="ALR17" s="96"/>
      <c r="ALS17" s="96"/>
      <c r="ALT17" s="96"/>
      <c r="ALU17" s="96"/>
      <c r="ALV17" s="96"/>
      <c r="ALW17" s="96"/>
      <c r="ALX17" s="96"/>
      <c r="ALY17" s="96"/>
      <c r="ALZ17" s="96"/>
      <c r="AMA17" s="96"/>
      <c r="AMB17" s="96"/>
      <c r="AMC17" s="96"/>
      <c r="AMD17" s="96"/>
      <c r="AME17" s="96"/>
      <c r="AMF17" s="96"/>
      <c r="AMG17" s="96"/>
      <c r="AMH17" s="96"/>
      <c r="AMI17" s="96"/>
      <c r="AMJ17" s="96"/>
    </row>
    <row r="18" spans="1:1024" s="98" customFormat="1" ht="17.25" customHeight="1" x14ac:dyDescent="0.25">
      <c r="A18" s="99" t="s">
        <v>94</v>
      </c>
      <c r="B18" s="80">
        <v>9</v>
      </c>
      <c r="C18" s="81">
        <v>23201447050347</v>
      </c>
      <c r="D18" s="99" t="s">
        <v>52</v>
      </c>
      <c r="E18" s="81">
        <v>591745</v>
      </c>
      <c r="F18" s="83">
        <v>43354</v>
      </c>
      <c r="G18" s="100">
        <v>2017</v>
      </c>
      <c r="H18" s="82">
        <v>10726</v>
      </c>
      <c r="I18" s="82">
        <v>2523.96</v>
      </c>
      <c r="J18" s="82">
        <v>9977</v>
      </c>
      <c r="K18" s="82">
        <v>2363.04</v>
      </c>
      <c r="L18" s="82">
        <v>9865</v>
      </c>
      <c r="M18" s="82">
        <v>2342.44</v>
      </c>
      <c r="N18" s="82">
        <v>10162</v>
      </c>
      <c r="O18" s="85">
        <f t="shared" si="6"/>
        <v>3.0106436898124683E-2</v>
      </c>
      <c r="P18" s="82">
        <v>2409.85</v>
      </c>
      <c r="Q18" s="82">
        <v>9964</v>
      </c>
      <c r="R18" s="85">
        <f t="shared" si="7"/>
        <v>-1.9484353473725645E-2</v>
      </c>
      <c r="S18" s="82">
        <v>2385.48</v>
      </c>
      <c r="T18" s="86">
        <v>4</v>
      </c>
      <c r="U18" s="86">
        <v>24</v>
      </c>
      <c r="V18" s="87">
        <f t="shared" si="8"/>
        <v>4.8</v>
      </c>
      <c r="W18" s="82">
        <v>48465</v>
      </c>
      <c r="X18" s="82">
        <v>50251.927000000003</v>
      </c>
      <c r="Y18" s="82">
        <v>23.940999999999999</v>
      </c>
      <c r="Z18" s="88">
        <f t="shared" si="9"/>
        <v>426.85055307000073</v>
      </c>
      <c r="AA18" s="89">
        <v>57562</v>
      </c>
      <c r="AB18" s="90">
        <v>33</v>
      </c>
      <c r="AC18" s="87">
        <f>AB18/($AA$1-YEAR(F18))</f>
        <v>5.5</v>
      </c>
      <c r="AD18" s="95">
        <f>(AA18-W18)-(AB18-U18)</f>
        <v>9088</v>
      </c>
      <c r="AE18" s="92">
        <v>24.643000000000001</v>
      </c>
      <c r="AF18" s="93">
        <f t="shared" si="11"/>
        <v>2239.55584</v>
      </c>
      <c r="AG18" s="94"/>
      <c r="AH18" s="23">
        <f>(AG18-AA18)*AE18/100</f>
        <v>-14185.003660000002</v>
      </c>
      <c r="AI18" s="95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6"/>
      <c r="AV18" s="96"/>
      <c r="AW18" s="96"/>
      <c r="AX18" s="96"/>
      <c r="AY18" s="96"/>
      <c r="AZ18" s="96"/>
      <c r="BA18" s="96"/>
      <c r="BB18" s="96"/>
      <c r="BC18" s="96"/>
      <c r="BD18" s="96"/>
      <c r="BE18" s="96"/>
      <c r="BF18" s="96"/>
      <c r="BG18" s="96"/>
      <c r="BH18" s="96"/>
      <c r="BI18" s="96"/>
      <c r="BJ18" s="96"/>
      <c r="BK18" s="96"/>
      <c r="BL18" s="96"/>
      <c r="BM18" s="96"/>
      <c r="BN18" s="96"/>
      <c r="BO18" s="96"/>
      <c r="BP18" s="96"/>
      <c r="BQ18" s="96"/>
      <c r="BR18" s="96"/>
      <c r="BS18" s="96"/>
      <c r="BT18" s="96"/>
      <c r="BU18" s="96"/>
      <c r="BV18" s="96"/>
      <c r="BW18" s="96"/>
      <c r="BX18" s="96"/>
      <c r="BY18" s="96"/>
      <c r="BZ18" s="96"/>
      <c r="CA18" s="96"/>
      <c r="CB18" s="96"/>
      <c r="CC18" s="96"/>
      <c r="CD18" s="96"/>
      <c r="CE18" s="96"/>
      <c r="CF18" s="96"/>
      <c r="CG18" s="96"/>
      <c r="CH18" s="96"/>
      <c r="CI18" s="96"/>
      <c r="CJ18" s="96"/>
      <c r="CK18" s="96"/>
      <c r="CL18" s="96"/>
      <c r="CM18" s="96"/>
      <c r="CN18" s="96"/>
      <c r="CO18" s="96"/>
      <c r="CP18" s="96"/>
      <c r="CQ18" s="96"/>
      <c r="CR18" s="96"/>
      <c r="CS18" s="96"/>
      <c r="CT18" s="96"/>
      <c r="CU18" s="96"/>
      <c r="CV18" s="96"/>
      <c r="CW18" s="96"/>
      <c r="CX18" s="96"/>
      <c r="CY18" s="96"/>
      <c r="CZ18" s="96"/>
      <c r="DA18" s="96"/>
      <c r="DB18" s="96"/>
      <c r="DC18" s="96"/>
      <c r="DD18" s="96"/>
      <c r="DE18" s="96"/>
      <c r="DF18" s="96"/>
      <c r="DG18" s="96"/>
      <c r="DH18" s="96"/>
      <c r="DI18" s="96"/>
      <c r="DJ18" s="96"/>
      <c r="DK18" s="96"/>
      <c r="DL18" s="96"/>
      <c r="DM18" s="96"/>
      <c r="DN18" s="96"/>
      <c r="DO18" s="96"/>
      <c r="DP18" s="96"/>
      <c r="DQ18" s="96"/>
      <c r="DR18" s="96"/>
      <c r="DS18" s="96"/>
      <c r="DT18" s="96"/>
      <c r="DU18" s="96"/>
      <c r="DV18" s="96"/>
      <c r="DW18" s="96"/>
      <c r="DX18" s="96"/>
      <c r="DY18" s="96"/>
      <c r="DZ18" s="96"/>
      <c r="EA18" s="96"/>
      <c r="EB18" s="96"/>
      <c r="EC18" s="96"/>
      <c r="ED18" s="96"/>
      <c r="EE18" s="96"/>
      <c r="EF18" s="96"/>
      <c r="EG18" s="96"/>
      <c r="EH18" s="96"/>
      <c r="EI18" s="96"/>
      <c r="EJ18" s="96"/>
      <c r="EK18" s="96"/>
      <c r="EL18" s="96"/>
      <c r="EM18" s="96"/>
      <c r="EN18" s="96"/>
      <c r="EO18" s="96"/>
      <c r="EP18" s="96"/>
      <c r="EQ18" s="96"/>
      <c r="ER18" s="96"/>
      <c r="ES18" s="96"/>
      <c r="ET18" s="96"/>
      <c r="EU18" s="96"/>
      <c r="EV18" s="96"/>
      <c r="EW18" s="96"/>
      <c r="EX18" s="96"/>
      <c r="EY18" s="96"/>
      <c r="EZ18" s="96"/>
      <c r="FA18" s="96"/>
      <c r="FB18" s="96"/>
      <c r="FC18" s="96"/>
      <c r="FD18" s="96"/>
      <c r="FE18" s="96"/>
      <c r="FF18" s="96"/>
      <c r="FG18" s="96"/>
      <c r="FH18" s="96"/>
      <c r="FI18" s="96"/>
      <c r="FJ18" s="96"/>
      <c r="FK18" s="96"/>
      <c r="FL18" s="96"/>
      <c r="FM18" s="96"/>
      <c r="FN18" s="96"/>
      <c r="FO18" s="96"/>
      <c r="FP18" s="96"/>
      <c r="FQ18" s="96"/>
      <c r="FR18" s="96"/>
      <c r="FS18" s="96"/>
      <c r="FT18" s="96"/>
      <c r="FU18" s="96"/>
      <c r="FV18" s="96"/>
      <c r="FW18" s="96"/>
      <c r="FX18" s="96"/>
      <c r="FY18" s="96"/>
      <c r="FZ18" s="96"/>
      <c r="GA18" s="96"/>
      <c r="GB18" s="96"/>
      <c r="GC18" s="96"/>
      <c r="GD18" s="96"/>
      <c r="GE18" s="96"/>
      <c r="GF18" s="96"/>
      <c r="GG18" s="96"/>
      <c r="GH18" s="96"/>
      <c r="GI18" s="96"/>
      <c r="GJ18" s="96"/>
      <c r="GK18" s="96"/>
      <c r="GL18" s="96"/>
      <c r="GM18" s="96"/>
      <c r="GN18" s="96"/>
      <c r="GO18" s="96"/>
      <c r="GP18" s="96"/>
      <c r="GQ18" s="96"/>
      <c r="GR18" s="96"/>
      <c r="GS18" s="96"/>
      <c r="GT18" s="96"/>
      <c r="GU18" s="96"/>
      <c r="GV18" s="96"/>
      <c r="GW18" s="96"/>
      <c r="GX18" s="96"/>
      <c r="GY18" s="96"/>
      <c r="GZ18" s="96"/>
      <c r="HA18" s="96"/>
      <c r="HB18" s="96"/>
      <c r="HC18" s="96"/>
      <c r="HD18" s="96"/>
      <c r="HE18" s="96"/>
      <c r="HF18" s="96"/>
      <c r="HG18" s="96"/>
      <c r="HH18" s="96"/>
      <c r="HI18" s="96"/>
      <c r="HJ18" s="96"/>
      <c r="HK18" s="96"/>
      <c r="HL18" s="96"/>
      <c r="HM18" s="96"/>
      <c r="HN18" s="96"/>
      <c r="HO18" s="96"/>
      <c r="HP18" s="96"/>
      <c r="HQ18" s="96"/>
      <c r="HR18" s="96"/>
      <c r="HS18" s="96"/>
      <c r="HT18" s="96"/>
      <c r="HU18" s="96"/>
      <c r="HV18" s="96"/>
      <c r="HW18" s="96"/>
      <c r="HX18" s="96"/>
      <c r="HY18" s="96"/>
      <c r="HZ18" s="96"/>
      <c r="IA18" s="96"/>
      <c r="IB18" s="96"/>
      <c r="IC18" s="96"/>
      <c r="ID18" s="96"/>
      <c r="IE18" s="96"/>
      <c r="IF18" s="96"/>
      <c r="IG18" s="96"/>
      <c r="IH18" s="96"/>
      <c r="II18" s="96"/>
      <c r="IJ18" s="96"/>
      <c r="IK18" s="96"/>
      <c r="IL18" s="96"/>
      <c r="IM18" s="96"/>
      <c r="IN18" s="96"/>
      <c r="IO18" s="96"/>
      <c r="IP18" s="96"/>
      <c r="IQ18" s="96"/>
      <c r="IR18" s="96"/>
      <c r="IS18" s="96"/>
      <c r="IT18" s="96"/>
      <c r="IU18" s="96"/>
      <c r="IV18" s="96"/>
      <c r="IW18" s="96"/>
      <c r="IX18" s="96"/>
      <c r="IY18" s="96"/>
      <c r="IZ18" s="96"/>
      <c r="JA18" s="96"/>
      <c r="JB18" s="96"/>
      <c r="JC18" s="96"/>
      <c r="JD18" s="96"/>
      <c r="JE18" s="96"/>
      <c r="JF18" s="96"/>
      <c r="JG18" s="96"/>
      <c r="JH18" s="96"/>
      <c r="JI18" s="96"/>
      <c r="JJ18" s="96"/>
      <c r="JK18" s="96"/>
      <c r="JL18" s="96"/>
      <c r="JM18" s="96"/>
      <c r="JN18" s="96"/>
      <c r="JO18" s="96"/>
      <c r="JP18" s="96"/>
      <c r="JQ18" s="96"/>
      <c r="JR18" s="96"/>
      <c r="JS18" s="96"/>
      <c r="JT18" s="96"/>
      <c r="JU18" s="96"/>
      <c r="JV18" s="96"/>
      <c r="JW18" s="96"/>
      <c r="JX18" s="96"/>
      <c r="JY18" s="96"/>
      <c r="JZ18" s="96"/>
      <c r="KA18" s="96"/>
      <c r="KB18" s="96"/>
      <c r="KC18" s="96"/>
      <c r="KD18" s="96"/>
      <c r="KE18" s="96"/>
      <c r="KF18" s="96"/>
      <c r="KG18" s="96"/>
      <c r="KH18" s="96"/>
      <c r="KI18" s="96"/>
      <c r="KJ18" s="96"/>
      <c r="KK18" s="96"/>
      <c r="KL18" s="96"/>
      <c r="KM18" s="96"/>
      <c r="KN18" s="96"/>
      <c r="KO18" s="96"/>
      <c r="KP18" s="96"/>
      <c r="KQ18" s="96"/>
      <c r="KR18" s="96"/>
      <c r="KS18" s="96"/>
      <c r="KT18" s="96"/>
      <c r="KU18" s="96"/>
      <c r="KV18" s="96"/>
      <c r="KW18" s="96"/>
      <c r="KX18" s="96"/>
      <c r="KY18" s="96"/>
      <c r="KZ18" s="96"/>
      <c r="LA18" s="96"/>
      <c r="LB18" s="96"/>
      <c r="LC18" s="96"/>
      <c r="LD18" s="96"/>
      <c r="LE18" s="96"/>
      <c r="LF18" s="96"/>
      <c r="LG18" s="96"/>
      <c r="LH18" s="96"/>
      <c r="LI18" s="96"/>
      <c r="LJ18" s="96"/>
      <c r="LK18" s="96"/>
      <c r="LL18" s="96"/>
      <c r="LM18" s="96"/>
      <c r="LN18" s="96"/>
      <c r="LO18" s="96"/>
      <c r="LP18" s="96"/>
      <c r="LQ18" s="96"/>
      <c r="LR18" s="96"/>
      <c r="LS18" s="96"/>
      <c r="LT18" s="96"/>
      <c r="LU18" s="96"/>
      <c r="LV18" s="96"/>
      <c r="LW18" s="96"/>
      <c r="LX18" s="96"/>
      <c r="LY18" s="96"/>
      <c r="LZ18" s="96"/>
      <c r="MA18" s="96"/>
      <c r="MB18" s="96"/>
      <c r="MC18" s="96"/>
      <c r="MD18" s="96"/>
      <c r="ME18" s="96"/>
      <c r="MF18" s="96"/>
      <c r="MG18" s="96"/>
      <c r="MH18" s="96"/>
      <c r="MI18" s="96"/>
      <c r="MJ18" s="96"/>
      <c r="MK18" s="96"/>
      <c r="ML18" s="96"/>
      <c r="MM18" s="96"/>
      <c r="MN18" s="96"/>
      <c r="MO18" s="96"/>
      <c r="MP18" s="96"/>
      <c r="MQ18" s="96"/>
      <c r="MR18" s="96"/>
      <c r="MS18" s="96"/>
      <c r="MT18" s="96"/>
      <c r="MU18" s="96"/>
      <c r="MV18" s="96"/>
      <c r="MW18" s="96"/>
      <c r="MX18" s="96"/>
      <c r="MY18" s="96"/>
      <c r="MZ18" s="96"/>
      <c r="NA18" s="96"/>
      <c r="NB18" s="96"/>
      <c r="NC18" s="96"/>
      <c r="ND18" s="96"/>
      <c r="NE18" s="96"/>
      <c r="NF18" s="96"/>
      <c r="NG18" s="96"/>
      <c r="NH18" s="96"/>
      <c r="NI18" s="96"/>
      <c r="NJ18" s="96"/>
      <c r="NK18" s="96"/>
      <c r="NL18" s="96"/>
      <c r="NM18" s="96"/>
      <c r="NN18" s="96"/>
      <c r="NO18" s="96"/>
      <c r="NP18" s="96"/>
      <c r="NQ18" s="96"/>
      <c r="NR18" s="96"/>
      <c r="NS18" s="96"/>
      <c r="NT18" s="96"/>
      <c r="NU18" s="96"/>
      <c r="NV18" s="96"/>
      <c r="NW18" s="96"/>
      <c r="NX18" s="96"/>
      <c r="NY18" s="96"/>
      <c r="NZ18" s="96"/>
      <c r="OA18" s="96"/>
      <c r="OB18" s="96"/>
      <c r="OC18" s="96"/>
      <c r="OD18" s="96"/>
      <c r="OE18" s="96"/>
      <c r="OF18" s="96"/>
      <c r="OG18" s="96"/>
      <c r="OH18" s="96"/>
      <c r="OI18" s="96"/>
      <c r="OJ18" s="96"/>
      <c r="OK18" s="96"/>
      <c r="OL18" s="96"/>
      <c r="OM18" s="96"/>
      <c r="ON18" s="96"/>
      <c r="OO18" s="96"/>
      <c r="OP18" s="96"/>
      <c r="OQ18" s="96"/>
      <c r="OR18" s="96"/>
      <c r="OS18" s="96"/>
      <c r="OT18" s="96"/>
      <c r="OU18" s="96"/>
      <c r="OV18" s="96"/>
      <c r="OW18" s="96"/>
      <c r="OX18" s="96"/>
      <c r="OY18" s="96"/>
      <c r="OZ18" s="96"/>
      <c r="PA18" s="96"/>
      <c r="PB18" s="96"/>
      <c r="PC18" s="96"/>
      <c r="PD18" s="96"/>
      <c r="PE18" s="96"/>
      <c r="PF18" s="96"/>
      <c r="PG18" s="96"/>
      <c r="PH18" s="96"/>
      <c r="PI18" s="96"/>
      <c r="PJ18" s="96"/>
      <c r="PK18" s="96"/>
      <c r="PL18" s="96"/>
      <c r="PM18" s="96"/>
      <c r="PN18" s="96"/>
      <c r="PO18" s="96"/>
      <c r="PP18" s="96"/>
      <c r="PQ18" s="96"/>
      <c r="PR18" s="96"/>
      <c r="PS18" s="96"/>
      <c r="PT18" s="96"/>
      <c r="PU18" s="96"/>
      <c r="PV18" s="96"/>
      <c r="PW18" s="96"/>
      <c r="PX18" s="96"/>
      <c r="PY18" s="96"/>
      <c r="PZ18" s="96"/>
      <c r="QA18" s="96"/>
      <c r="QB18" s="96"/>
      <c r="QC18" s="96"/>
      <c r="QD18" s="96"/>
      <c r="QE18" s="96"/>
      <c r="QF18" s="96"/>
      <c r="QG18" s="96"/>
      <c r="QH18" s="96"/>
      <c r="QI18" s="96"/>
      <c r="QJ18" s="96"/>
      <c r="QK18" s="96"/>
      <c r="QL18" s="96"/>
      <c r="QM18" s="96"/>
      <c r="QN18" s="96"/>
      <c r="QO18" s="96"/>
      <c r="QP18" s="96"/>
      <c r="QQ18" s="96"/>
      <c r="QR18" s="96"/>
      <c r="QS18" s="96"/>
      <c r="QT18" s="96"/>
      <c r="QU18" s="96"/>
      <c r="QV18" s="96"/>
      <c r="QW18" s="96"/>
      <c r="QX18" s="96"/>
      <c r="QY18" s="96"/>
      <c r="QZ18" s="96"/>
      <c r="RA18" s="96"/>
      <c r="RB18" s="96"/>
      <c r="RC18" s="96"/>
      <c r="RD18" s="96"/>
      <c r="RE18" s="96"/>
      <c r="RF18" s="96"/>
      <c r="RG18" s="96"/>
      <c r="RH18" s="96"/>
      <c r="RI18" s="96"/>
      <c r="RJ18" s="96"/>
      <c r="RK18" s="96"/>
      <c r="RL18" s="96"/>
      <c r="RM18" s="96"/>
      <c r="RN18" s="96"/>
      <c r="RO18" s="96"/>
      <c r="RP18" s="96"/>
      <c r="RQ18" s="96"/>
      <c r="RR18" s="96"/>
      <c r="RS18" s="96"/>
      <c r="RT18" s="96"/>
      <c r="RU18" s="96"/>
      <c r="RV18" s="96"/>
      <c r="RW18" s="96"/>
      <c r="RX18" s="96"/>
      <c r="RY18" s="96"/>
      <c r="RZ18" s="96"/>
      <c r="SA18" s="96"/>
      <c r="SB18" s="96"/>
      <c r="SC18" s="96"/>
      <c r="SD18" s="96"/>
      <c r="SE18" s="96"/>
      <c r="SF18" s="96"/>
      <c r="SG18" s="96"/>
      <c r="SH18" s="96"/>
      <c r="SI18" s="96"/>
      <c r="SJ18" s="96"/>
      <c r="SK18" s="96"/>
      <c r="SL18" s="96"/>
      <c r="SM18" s="96"/>
      <c r="SN18" s="96"/>
      <c r="SO18" s="96"/>
      <c r="SP18" s="96"/>
      <c r="SQ18" s="96"/>
      <c r="SR18" s="96"/>
      <c r="SS18" s="96"/>
      <c r="ST18" s="96"/>
      <c r="SU18" s="96"/>
      <c r="SV18" s="96"/>
      <c r="SW18" s="96"/>
      <c r="SX18" s="96"/>
      <c r="SY18" s="96"/>
      <c r="SZ18" s="96"/>
      <c r="TA18" s="96"/>
      <c r="TB18" s="96"/>
      <c r="TC18" s="96"/>
      <c r="TD18" s="96"/>
      <c r="TE18" s="96"/>
      <c r="TF18" s="96"/>
      <c r="TG18" s="96"/>
      <c r="TH18" s="96"/>
      <c r="TI18" s="96"/>
      <c r="TJ18" s="96"/>
      <c r="TK18" s="96"/>
      <c r="TL18" s="96"/>
      <c r="TM18" s="96"/>
      <c r="TN18" s="96"/>
      <c r="TO18" s="96"/>
      <c r="TP18" s="96"/>
      <c r="TQ18" s="96"/>
      <c r="TR18" s="96"/>
      <c r="TS18" s="96"/>
      <c r="TT18" s="96"/>
      <c r="TU18" s="96"/>
      <c r="TV18" s="96"/>
      <c r="TW18" s="96"/>
      <c r="TX18" s="96"/>
      <c r="TY18" s="96"/>
      <c r="TZ18" s="96"/>
      <c r="UA18" s="96"/>
      <c r="UB18" s="96"/>
      <c r="UC18" s="96"/>
      <c r="UD18" s="96"/>
      <c r="UE18" s="96"/>
      <c r="UF18" s="96"/>
      <c r="UG18" s="96"/>
      <c r="UH18" s="96"/>
      <c r="UI18" s="96"/>
      <c r="UJ18" s="96"/>
      <c r="UK18" s="96"/>
      <c r="UL18" s="96"/>
      <c r="UM18" s="96"/>
      <c r="UN18" s="96"/>
      <c r="UO18" s="96"/>
      <c r="UP18" s="96"/>
      <c r="UQ18" s="96"/>
      <c r="UR18" s="96"/>
      <c r="US18" s="96"/>
      <c r="UT18" s="96"/>
      <c r="UU18" s="96"/>
      <c r="UV18" s="96"/>
      <c r="UW18" s="96"/>
      <c r="UX18" s="96"/>
      <c r="UY18" s="96"/>
      <c r="UZ18" s="96"/>
      <c r="VA18" s="96"/>
      <c r="VB18" s="96"/>
      <c r="VC18" s="96"/>
      <c r="VD18" s="96"/>
      <c r="VE18" s="96"/>
      <c r="VF18" s="96"/>
      <c r="VG18" s="96"/>
      <c r="VH18" s="96"/>
      <c r="VI18" s="96"/>
      <c r="VJ18" s="96"/>
      <c r="VK18" s="96"/>
      <c r="VL18" s="96"/>
      <c r="VM18" s="96"/>
      <c r="VN18" s="96"/>
      <c r="VO18" s="96"/>
      <c r="VP18" s="96"/>
      <c r="VQ18" s="96"/>
      <c r="VR18" s="96"/>
      <c r="VS18" s="96"/>
      <c r="VT18" s="96"/>
      <c r="VU18" s="96"/>
      <c r="VV18" s="96"/>
      <c r="VW18" s="96"/>
      <c r="VX18" s="96"/>
      <c r="VY18" s="96"/>
      <c r="VZ18" s="96"/>
      <c r="WA18" s="96"/>
      <c r="WB18" s="96"/>
      <c r="WC18" s="96"/>
      <c r="WD18" s="96"/>
      <c r="WE18" s="96"/>
      <c r="WF18" s="96"/>
      <c r="WG18" s="96"/>
      <c r="WH18" s="96"/>
      <c r="WI18" s="96"/>
      <c r="WJ18" s="96"/>
      <c r="WK18" s="96"/>
      <c r="WL18" s="96"/>
      <c r="WM18" s="96"/>
      <c r="WN18" s="96"/>
      <c r="WO18" s="96"/>
      <c r="WP18" s="96"/>
      <c r="WQ18" s="96"/>
      <c r="WR18" s="96"/>
      <c r="WS18" s="96"/>
      <c r="WT18" s="96"/>
      <c r="WU18" s="96"/>
      <c r="WV18" s="96"/>
      <c r="WW18" s="96"/>
      <c r="WX18" s="96"/>
      <c r="WY18" s="96"/>
      <c r="WZ18" s="96"/>
      <c r="XA18" s="96"/>
      <c r="XB18" s="96"/>
      <c r="XC18" s="96"/>
      <c r="XD18" s="96"/>
      <c r="XE18" s="96"/>
      <c r="XF18" s="96"/>
      <c r="XG18" s="96"/>
      <c r="XH18" s="96"/>
      <c r="XI18" s="96"/>
      <c r="XJ18" s="96"/>
      <c r="XK18" s="96"/>
      <c r="XL18" s="96"/>
      <c r="XM18" s="96"/>
      <c r="XN18" s="96"/>
      <c r="XO18" s="96"/>
      <c r="XP18" s="96"/>
      <c r="XQ18" s="96"/>
      <c r="XR18" s="96"/>
      <c r="XS18" s="96"/>
      <c r="XT18" s="96"/>
      <c r="XU18" s="96"/>
      <c r="XV18" s="96"/>
      <c r="XW18" s="96"/>
      <c r="XX18" s="96"/>
      <c r="XY18" s="96"/>
      <c r="XZ18" s="96"/>
      <c r="YA18" s="96"/>
      <c r="YB18" s="96"/>
      <c r="YC18" s="96"/>
      <c r="YD18" s="96"/>
      <c r="YE18" s="96"/>
      <c r="YF18" s="96"/>
      <c r="YG18" s="96"/>
      <c r="YH18" s="96"/>
      <c r="YI18" s="96"/>
      <c r="YJ18" s="96"/>
      <c r="YK18" s="96"/>
      <c r="YL18" s="96"/>
      <c r="YM18" s="96"/>
      <c r="YN18" s="96"/>
      <c r="YO18" s="96"/>
      <c r="YP18" s="96"/>
      <c r="YQ18" s="96"/>
      <c r="YR18" s="96"/>
      <c r="YS18" s="96"/>
      <c r="YT18" s="96"/>
      <c r="YU18" s="96"/>
      <c r="YV18" s="96"/>
      <c r="YW18" s="96"/>
      <c r="YX18" s="96"/>
      <c r="YY18" s="96"/>
      <c r="YZ18" s="96"/>
      <c r="ZA18" s="96"/>
      <c r="ZB18" s="96"/>
      <c r="ZC18" s="96"/>
      <c r="ZD18" s="96"/>
      <c r="ZE18" s="96"/>
      <c r="ZF18" s="96"/>
      <c r="ZG18" s="96"/>
      <c r="ZH18" s="96"/>
      <c r="ZI18" s="96"/>
      <c r="ZJ18" s="96"/>
      <c r="ZK18" s="96"/>
      <c r="ZL18" s="96"/>
      <c r="ZM18" s="96"/>
      <c r="ZN18" s="96"/>
      <c r="ZO18" s="96"/>
      <c r="ZP18" s="96"/>
      <c r="ZQ18" s="96"/>
      <c r="ZR18" s="96"/>
      <c r="ZS18" s="96"/>
      <c r="ZT18" s="96"/>
      <c r="ZU18" s="96"/>
      <c r="ZV18" s="96"/>
      <c r="ZW18" s="96"/>
      <c r="ZX18" s="96"/>
      <c r="ZY18" s="96"/>
      <c r="ZZ18" s="96"/>
      <c r="AAA18" s="96"/>
      <c r="AAB18" s="96"/>
      <c r="AAC18" s="96"/>
      <c r="AAD18" s="96"/>
      <c r="AAE18" s="96"/>
      <c r="AAF18" s="96"/>
      <c r="AAG18" s="96"/>
      <c r="AAH18" s="96"/>
      <c r="AAI18" s="96"/>
      <c r="AAJ18" s="96"/>
      <c r="AAK18" s="96"/>
      <c r="AAL18" s="96"/>
      <c r="AAM18" s="96"/>
      <c r="AAN18" s="96"/>
      <c r="AAO18" s="96"/>
      <c r="AAP18" s="96"/>
      <c r="AAQ18" s="96"/>
      <c r="AAR18" s="96"/>
      <c r="AAS18" s="96"/>
      <c r="AAT18" s="96"/>
      <c r="AAU18" s="96"/>
      <c r="AAV18" s="96"/>
      <c r="AAW18" s="96"/>
      <c r="AAX18" s="96"/>
      <c r="AAY18" s="96"/>
      <c r="AAZ18" s="96"/>
      <c r="ABA18" s="96"/>
      <c r="ABB18" s="96"/>
      <c r="ABC18" s="96"/>
      <c r="ABD18" s="96"/>
      <c r="ABE18" s="96"/>
      <c r="ABF18" s="96"/>
      <c r="ABG18" s="96"/>
      <c r="ABH18" s="96"/>
      <c r="ABI18" s="96"/>
      <c r="ABJ18" s="96"/>
      <c r="ABK18" s="96"/>
      <c r="ABL18" s="96"/>
      <c r="ABM18" s="96"/>
      <c r="ABN18" s="96"/>
      <c r="ABO18" s="96"/>
      <c r="ABP18" s="96"/>
      <c r="ABQ18" s="96"/>
      <c r="ABR18" s="96"/>
      <c r="ABS18" s="96"/>
      <c r="ABT18" s="96"/>
      <c r="ABU18" s="96"/>
      <c r="ABV18" s="96"/>
      <c r="ABW18" s="96"/>
      <c r="ABX18" s="96"/>
      <c r="ABY18" s="96"/>
      <c r="ABZ18" s="96"/>
      <c r="ACA18" s="96"/>
      <c r="ACB18" s="96"/>
      <c r="ACC18" s="96"/>
      <c r="ACD18" s="96"/>
      <c r="ACE18" s="96"/>
      <c r="ACF18" s="96"/>
      <c r="ACG18" s="96"/>
      <c r="ACH18" s="96"/>
      <c r="ACI18" s="96"/>
      <c r="ACJ18" s="96"/>
      <c r="ACK18" s="96"/>
      <c r="ACL18" s="96"/>
      <c r="ACM18" s="96"/>
      <c r="ACN18" s="96"/>
      <c r="ACO18" s="96"/>
      <c r="ACP18" s="96"/>
      <c r="ACQ18" s="96"/>
      <c r="ACR18" s="96"/>
      <c r="ACS18" s="96"/>
      <c r="ACT18" s="96"/>
      <c r="ACU18" s="96"/>
      <c r="ACV18" s="96"/>
      <c r="ACW18" s="96"/>
      <c r="ACX18" s="96"/>
      <c r="ACY18" s="96"/>
      <c r="ACZ18" s="96"/>
      <c r="ADA18" s="96"/>
      <c r="ADB18" s="96"/>
      <c r="ADC18" s="96"/>
      <c r="ADD18" s="96"/>
      <c r="ADE18" s="96"/>
      <c r="ADF18" s="96"/>
      <c r="ADG18" s="96"/>
      <c r="ADH18" s="96"/>
      <c r="ADI18" s="96"/>
      <c r="ADJ18" s="96"/>
      <c r="ADK18" s="96"/>
      <c r="ADL18" s="96"/>
      <c r="ADM18" s="96"/>
      <c r="ADN18" s="96"/>
      <c r="ADO18" s="96"/>
      <c r="ADP18" s="96"/>
      <c r="ADQ18" s="96"/>
      <c r="ADR18" s="96"/>
      <c r="ADS18" s="96"/>
      <c r="ADT18" s="96"/>
      <c r="ADU18" s="96"/>
      <c r="ADV18" s="96"/>
      <c r="ADW18" s="96"/>
      <c r="ADX18" s="96"/>
      <c r="ADY18" s="96"/>
      <c r="ADZ18" s="96"/>
      <c r="AEA18" s="96"/>
      <c r="AEB18" s="96"/>
      <c r="AEC18" s="96"/>
      <c r="AED18" s="96"/>
      <c r="AEE18" s="96"/>
      <c r="AEF18" s="96"/>
      <c r="AEG18" s="96"/>
      <c r="AEH18" s="96"/>
      <c r="AEI18" s="96"/>
      <c r="AEJ18" s="96"/>
      <c r="AEK18" s="96"/>
      <c r="AEL18" s="96"/>
      <c r="AEM18" s="96"/>
      <c r="AEN18" s="96"/>
      <c r="AEO18" s="96"/>
      <c r="AEP18" s="96"/>
      <c r="AEQ18" s="96"/>
      <c r="AER18" s="96"/>
      <c r="AES18" s="96"/>
      <c r="AET18" s="96"/>
      <c r="AEU18" s="96"/>
      <c r="AEV18" s="96"/>
      <c r="AEW18" s="96"/>
      <c r="AEX18" s="96"/>
      <c r="AEY18" s="96"/>
      <c r="AEZ18" s="96"/>
      <c r="AFA18" s="96"/>
      <c r="AFB18" s="96"/>
      <c r="AFC18" s="96"/>
      <c r="AFD18" s="96"/>
      <c r="AFE18" s="96"/>
      <c r="AFF18" s="96"/>
      <c r="AFG18" s="96"/>
      <c r="AFH18" s="96"/>
      <c r="AFI18" s="96"/>
      <c r="AFJ18" s="96"/>
      <c r="AFK18" s="96"/>
      <c r="AFL18" s="96"/>
      <c r="AFM18" s="96"/>
      <c r="AFN18" s="96"/>
      <c r="AFO18" s="96"/>
      <c r="AFP18" s="96"/>
      <c r="AFQ18" s="96"/>
      <c r="AFR18" s="96"/>
      <c r="AFS18" s="96"/>
      <c r="AFT18" s="96"/>
      <c r="AFU18" s="96"/>
      <c r="AFV18" s="96"/>
      <c r="AFW18" s="96"/>
      <c r="AFX18" s="96"/>
      <c r="AFY18" s="96"/>
      <c r="AFZ18" s="96"/>
      <c r="AGA18" s="96"/>
      <c r="AGB18" s="96"/>
      <c r="AGC18" s="96"/>
      <c r="AGD18" s="96"/>
      <c r="AGE18" s="96"/>
      <c r="AGF18" s="96"/>
      <c r="AGG18" s="96"/>
      <c r="AGH18" s="96"/>
      <c r="AGI18" s="96"/>
      <c r="AGJ18" s="96"/>
      <c r="AGK18" s="96"/>
      <c r="AGL18" s="96"/>
      <c r="AGM18" s="96"/>
      <c r="AGN18" s="96"/>
      <c r="AGO18" s="96"/>
      <c r="AGP18" s="96"/>
      <c r="AGQ18" s="96"/>
      <c r="AGR18" s="96"/>
      <c r="AGS18" s="96"/>
      <c r="AGT18" s="96"/>
      <c r="AGU18" s="96"/>
      <c r="AGV18" s="96"/>
      <c r="AGW18" s="96"/>
      <c r="AGX18" s="96"/>
      <c r="AGY18" s="96"/>
      <c r="AGZ18" s="96"/>
      <c r="AHA18" s="96"/>
      <c r="AHB18" s="96"/>
      <c r="AHC18" s="96"/>
      <c r="AHD18" s="96"/>
      <c r="AHE18" s="96"/>
      <c r="AHF18" s="96"/>
      <c r="AHG18" s="96"/>
      <c r="AHH18" s="96"/>
      <c r="AHI18" s="96"/>
      <c r="AHJ18" s="96"/>
      <c r="AHK18" s="96"/>
      <c r="AHL18" s="96"/>
      <c r="AHM18" s="96"/>
      <c r="AHN18" s="96"/>
      <c r="AHO18" s="96"/>
      <c r="AHP18" s="96"/>
      <c r="AHQ18" s="96"/>
      <c r="AHR18" s="96"/>
      <c r="AHS18" s="96"/>
      <c r="AHT18" s="96"/>
      <c r="AHU18" s="96"/>
      <c r="AHV18" s="96"/>
      <c r="AHW18" s="96"/>
      <c r="AHX18" s="96"/>
      <c r="AHY18" s="96"/>
      <c r="AHZ18" s="96"/>
      <c r="AIA18" s="96"/>
      <c r="AIB18" s="96"/>
      <c r="AIC18" s="96"/>
      <c r="AID18" s="96"/>
      <c r="AIE18" s="96"/>
      <c r="AIF18" s="96"/>
      <c r="AIG18" s="96"/>
      <c r="AIH18" s="96"/>
      <c r="AII18" s="96"/>
      <c r="AIJ18" s="96"/>
      <c r="AIK18" s="96"/>
      <c r="AIL18" s="96"/>
      <c r="AIM18" s="96"/>
      <c r="AIN18" s="96"/>
      <c r="AIO18" s="96"/>
      <c r="AIP18" s="96"/>
      <c r="AIQ18" s="96"/>
      <c r="AIR18" s="96"/>
      <c r="AIS18" s="96"/>
      <c r="AIT18" s="96"/>
      <c r="AIU18" s="96"/>
      <c r="AIV18" s="96"/>
      <c r="AIW18" s="96"/>
      <c r="AIX18" s="96"/>
      <c r="AIY18" s="96"/>
      <c r="AIZ18" s="96"/>
      <c r="AJA18" s="96"/>
      <c r="AJB18" s="96"/>
      <c r="AJC18" s="96"/>
      <c r="AJD18" s="96"/>
      <c r="AJE18" s="96"/>
      <c r="AJF18" s="96"/>
      <c r="AJG18" s="96"/>
      <c r="AJH18" s="96"/>
      <c r="AJI18" s="96"/>
      <c r="AJJ18" s="96"/>
      <c r="AJK18" s="96"/>
      <c r="AJL18" s="96"/>
      <c r="AJM18" s="96"/>
      <c r="AJN18" s="96"/>
      <c r="AJO18" s="96"/>
      <c r="AJP18" s="96"/>
      <c r="AJQ18" s="96"/>
      <c r="AJR18" s="96"/>
      <c r="AJS18" s="96"/>
      <c r="AJT18" s="96"/>
      <c r="AJU18" s="96"/>
      <c r="AJV18" s="96"/>
      <c r="AJW18" s="96"/>
      <c r="AJX18" s="96"/>
      <c r="AJY18" s="96"/>
      <c r="AJZ18" s="96"/>
      <c r="AKA18" s="96"/>
      <c r="AKB18" s="96"/>
      <c r="AKC18" s="96"/>
      <c r="AKD18" s="96"/>
      <c r="AKE18" s="96"/>
      <c r="AKF18" s="96"/>
      <c r="AKG18" s="96"/>
      <c r="AKH18" s="96"/>
      <c r="AKI18" s="96"/>
      <c r="AKJ18" s="96"/>
      <c r="AKK18" s="96"/>
      <c r="AKL18" s="96"/>
      <c r="AKM18" s="96"/>
      <c r="AKN18" s="96"/>
      <c r="AKO18" s="96"/>
      <c r="AKP18" s="96"/>
      <c r="AKQ18" s="96"/>
      <c r="AKR18" s="96"/>
      <c r="AKS18" s="96"/>
      <c r="AKT18" s="96"/>
      <c r="AKU18" s="96"/>
      <c r="AKV18" s="96"/>
      <c r="AKW18" s="96"/>
      <c r="AKX18" s="96"/>
      <c r="AKY18" s="96"/>
      <c r="AKZ18" s="96"/>
      <c r="ALA18" s="96"/>
      <c r="ALB18" s="96"/>
      <c r="ALC18" s="96"/>
      <c r="ALD18" s="96"/>
      <c r="ALE18" s="96"/>
      <c r="ALF18" s="96"/>
      <c r="ALG18" s="96"/>
      <c r="ALH18" s="96"/>
      <c r="ALI18" s="96"/>
      <c r="ALJ18" s="96"/>
      <c r="ALK18" s="96"/>
      <c r="ALL18" s="96"/>
      <c r="ALM18" s="96"/>
      <c r="ALN18" s="96"/>
      <c r="ALO18" s="96"/>
      <c r="ALP18" s="96"/>
      <c r="ALQ18" s="96"/>
      <c r="ALR18" s="96"/>
      <c r="ALS18" s="96"/>
      <c r="ALT18" s="96"/>
      <c r="ALU18" s="96"/>
      <c r="ALV18" s="96"/>
      <c r="ALW18" s="96"/>
      <c r="ALX18" s="96"/>
      <c r="ALY18" s="96"/>
      <c r="ALZ18" s="96"/>
      <c r="AMA18" s="96"/>
      <c r="AMB18" s="96"/>
      <c r="AMC18" s="96"/>
      <c r="AMD18" s="96"/>
      <c r="AME18" s="96"/>
      <c r="AMF18" s="96"/>
      <c r="AMG18" s="96"/>
      <c r="AMH18" s="96"/>
      <c r="AMI18" s="96"/>
      <c r="AMJ18" s="96"/>
    </row>
    <row r="19" spans="1:1024" s="98" customFormat="1" x14ac:dyDescent="0.25">
      <c r="A19" s="99" t="s">
        <v>95</v>
      </c>
      <c r="B19" s="80">
        <v>9</v>
      </c>
      <c r="C19" s="81">
        <v>23287264705857</v>
      </c>
      <c r="D19" s="99" t="s">
        <v>54</v>
      </c>
      <c r="E19" s="81">
        <v>591555</v>
      </c>
      <c r="F19" s="83">
        <v>43354</v>
      </c>
      <c r="G19" s="100">
        <v>2017</v>
      </c>
      <c r="H19" s="82">
        <v>10726</v>
      </c>
      <c r="I19" s="82">
        <v>2523.96</v>
      </c>
      <c r="J19" s="82">
        <v>10044</v>
      </c>
      <c r="K19" s="82">
        <v>2377.9699999999998</v>
      </c>
      <c r="L19" s="82">
        <v>9359</v>
      </c>
      <c r="M19" s="82">
        <v>2264.75</v>
      </c>
      <c r="N19" s="82">
        <v>9556</v>
      </c>
      <c r="O19" s="85">
        <f t="shared" si="6"/>
        <v>2.1049257399294797E-2</v>
      </c>
      <c r="P19" s="82">
        <v>2266.17</v>
      </c>
      <c r="Q19" s="82">
        <v>8805</v>
      </c>
      <c r="R19" s="85">
        <f t="shared" si="7"/>
        <v>-7.8589367936375054E-2</v>
      </c>
      <c r="S19" s="82">
        <v>2108.0100000000002</v>
      </c>
      <c r="T19" s="86">
        <v>5</v>
      </c>
      <c r="U19" s="86">
        <v>24</v>
      </c>
      <c r="V19" s="87">
        <f t="shared" si="8"/>
        <v>4.8</v>
      </c>
      <c r="W19" s="82">
        <v>50908</v>
      </c>
      <c r="X19" s="82">
        <v>52897.603000000003</v>
      </c>
      <c r="Y19" s="82">
        <v>23.940999999999999</v>
      </c>
      <c r="Z19" s="88">
        <f t="shared" si="9"/>
        <v>475.13380423000069</v>
      </c>
      <c r="AA19" s="89">
        <v>60840</v>
      </c>
      <c r="AB19" s="90">
        <v>29</v>
      </c>
      <c r="AC19" s="87">
        <f>AB19/($AA$1-YEAR(F19))</f>
        <v>4.833333333333333</v>
      </c>
      <c r="AD19" s="95">
        <f>(AA19-W19)-(AB19-U19)</f>
        <v>9927</v>
      </c>
      <c r="AE19" s="92">
        <v>24.643000000000001</v>
      </c>
      <c r="AF19" s="93">
        <f t="shared" si="11"/>
        <v>2446.31061</v>
      </c>
      <c r="AG19" s="94"/>
      <c r="AH19" s="23">
        <f>(AG19-AA19)*AE19/100</f>
        <v>-14992.801200000002</v>
      </c>
      <c r="AI19" s="95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6"/>
      <c r="AV19" s="96"/>
      <c r="AW19" s="96"/>
      <c r="AX19" s="96"/>
      <c r="AY19" s="96"/>
      <c r="AZ19" s="96"/>
      <c r="BA19" s="96"/>
      <c r="BB19" s="96"/>
      <c r="BC19" s="96"/>
      <c r="BD19" s="96"/>
      <c r="BE19" s="96"/>
      <c r="BF19" s="96"/>
      <c r="BG19" s="96"/>
      <c r="BH19" s="96"/>
      <c r="BI19" s="96"/>
      <c r="BJ19" s="96"/>
      <c r="BK19" s="96"/>
      <c r="BL19" s="96"/>
      <c r="BM19" s="96"/>
      <c r="BN19" s="96"/>
      <c r="BO19" s="96"/>
      <c r="BP19" s="96"/>
      <c r="BQ19" s="96"/>
      <c r="BR19" s="96"/>
      <c r="BS19" s="96"/>
      <c r="BT19" s="96"/>
      <c r="BU19" s="96"/>
      <c r="BV19" s="96"/>
      <c r="BW19" s="96"/>
      <c r="BX19" s="96"/>
      <c r="BY19" s="96"/>
      <c r="BZ19" s="96"/>
      <c r="CA19" s="96"/>
      <c r="CB19" s="96"/>
      <c r="CC19" s="96"/>
      <c r="CD19" s="96"/>
      <c r="CE19" s="96"/>
      <c r="CF19" s="96"/>
      <c r="CG19" s="96"/>
      <c r="CH19" s="96"/>
      <c r="CI19" s="96"/>
      <c r="CJ19" s="96"/>
      <c r="CK19" s="96"/>
      <c r="CL19" s="96"/>
      <c r="CM19" s="96"/>
      <c r="CN19" s="96"/>
      <c r="CO19" s="96"/>
      <c r="CP19" s="96"/>
      <c r="CQ19" s="96"/>
      <c r="CR19" s="96"/>
      <c r="CS19" s="96"/>
      <c r="CT19" s="96"/>
      <c r="CU19" s="96"/>
      <c r="CV19" s="96"/>
      <c r="CW19" s="96"/>
      <c r="CX19" s="96"/>
      <c r="CY19" s="96"/>
      <c r="CZ19" s="96"/>
      <c r="DA19" s="96"/>
      <c r="DB19" s="96"/>
      <c r="DC19" s="96"/>
      <c r="DD19" s="96"/>
      <c r="DE19" s="96"/>
      <c r="DF19" s="96"/>
      <c r="DG19" s="96"/>
      <c r="DH19" s="96"/>
      <c r="DI19" s="96"/>
      <c r="DJ19" s="96"/>
      <c r="DK19" s="96"/>
      <c r="DL19" s="96"/>
      <c r="DM19" s="96"/>
      <c r="DN19" s="96"/>
      <c r="DO19" s="96"/>
      <c r="DP19" s="96"/>
      <c r="DQ19" s="96"/>
      <c r="DR19" s="96"/>
      <c r="DS19" s="96"/>
      <c r="DT19" s="96"/>
      <c r="DU19" s="96"/>
      <c r="DV19" s="96"/>
      <c r="DW19" s="96"/>
      <c r="DX19" s="96"/>
      <c r="DY19" s="96"/>
      <c r="DZ19" s="96"/>
      <c r="EA19" s="96"/>
      <c r="EB19" s="96"/>
      <c r="EC19" s="96"/>
      <c r="ED19" s="96"/>
      <c r="EE19" s="96"/>
      <c r="EF19" s="96"/>
      <c r="EG19" s="96"/>
      <c r="EH19" s="96"/>
      <c r="EI19" s="96"/>
      <c r="EJ19" s="96"/>
      <c r="EK19" s="96"/>
      <c r="EL19" s="96"/>
      <c r="EM19" s="96"/>
      <c r="EN19" s="96"/>
      <c r="EO19" s="96"/>
      <c r="EP19" s="96"/>
      <c r="EQ19" s="96"/>
      <c r="ER19" s="96"/>
      <c r="ES19" s="96"/>
      <c r="ET19" s="96"/>
      <c r="EU19" s="96"/>
      <c r="EV19" s="96"/>
      <c r="EW19" s="96"/>
      <c r="EX19" s="96"/>
      <c r="EY19" s="96"/>
      <c r="EZ19" s="96"/>
      <c r="FA19" s="96"/>
      <c r="FB19" s="96"/>
      <c r="FC19" s="96"/>
      <c r="FD19" s="96"/>
      <c r="FE19" s="96"/>
      <c r="FF19" s="96"/>
      <c r="FG19" s="96"/>
      <c r="FH19" s="96"/>
      <c r="FI19" s="96"/>
      <c r="FJ19" s="96"/>
      <c r="FK19" s="96"/>
      <c r="FL19" s="96"/>
      <c r="FM19" s="96"/>
      <c r="FN19" s="96"/>
      <c r="FO19" s="96"/>
      <c r="FP19" s="96"/>
      <c r="FQ19" s="96"/>
      <c r="FR19" s="96"/>
      <c r="FS19" s="96"/>
      <c r="FT19" s="96"/>
      <c r="FU19" s="96"/>
      <c r="FV19" s="96"/>
      <c r="FW19" s="96"/>
      <c r="FX19" s="96"/>
      <c r="FY19" s="96"/>
      <c r="FZ19" s="96"/>
      <c r="GA19" s="96"/>
      <c r="GB19" s="96"/>
      <c r="GC19" s="96"/>
      <c r="GD19" s="96"/>
      <c r="GE19" s="96"/>
      <c r="GF19" s="96"/>
      <c r="GG19" s="96"/>
      <c r="GH19" s="96"/>
      <c r="GI19" s="96"/>
      <c r="GJ19" s="96"/>
      <c r="GK19" s="96"/>
      <c r="GL19" s="96"/>
      <c r="GM19" s="96"/>
      <c r="GN19" s="96"/>
      <c r="GO19" s="96"/>
      <c r="GP19" s="96"/>
      <c r="GQ19" s="96"/>
      <c r="GR19" s="96"/>
      <c r="GS19" s="96"/>
      <c r="GT19" s="96"/>
      <c r="GU19" s="96"/>
      <c r="GV19" s="96"/>
      <c r="GW19" s="96"/>
      <c r="GX19" s="96"/>
      <c r="GY19" s="96"/>
      <c r="GZ19" s="96"/>
      <c r="HA19" s="96"/>
      <c r="HB19" s="96"/>
      <c r="HC19" s="96"/>
      <c r="HD19" s="96"/>
      <c r="HE19" s="96"/>
      <c r="HF19" s="96"/>
      <c r="HG19" s="96"/>
      <c r="HH19" s="96"/>
      <c r="HI19" s="96"/>
      <c r="HJ19" s="96"/>
      <c r="HK19" s="96"/>
      <c r="HL19" s="96"/>
      <c r="HM19" s="96"/>
      <c r="HN19" s="96"/>
      <c r="HO19" s="96"/>
      <c r="HP19" s="96"/>
      <c r="HQ19" s="96"/>
      <c r="HR19" s="96"/>
      <c r="HS19" s="96"/>
      <c r="HT19" s="96"/>
      <c r="HU19" s="96"/>
      <c r="HV19" s="96"/>
      <c r="HW19" s="96"/>
      <c r="HX19" s="96"/>
      <c r="HY19" s="96"/>
      <c r="HZ19" s="96"/>
      <c r="IA19" s="96"/>
      <c r="IB19" s="96"/>
      <c r="IC19" s="96"/>
      <c r="ID19" s="96"/>
      <c r="IE19" s="96"/>
      <c r="IF19" s="96"/>
      <c r="IG19" s="96"/>
      <c r="IH19" s="96"/>
      <c r="II19" s="96"/>
      <c r="IJ19" s="96"/>
      <c r="IK19" s="96"/>
      <c r="IL19" s="96"/>
      <c r="IM19" s="96"/>
      <c r="IN19" s="96"/>
      <c r="IO19" s="96"/>
      <c r="IP19" s="96"/>
      <c r="IQ19" s="96"/>
      <c r="IR19" s="96"/>
      <c r="IS19" s="96"/>
      <c r="IT19" s="96"/>
      <c r="IU19" s="96"/>
      <c r="IV19" s="96"/>
      <c r="IW19" s="96"/>
      <c r="IX19" s="96"/>
      <c r="IY19" s="96"/>
      <c r="IZ19" s="96"/>
      <c r="JA19" s="96"/>
      <c r="JB19" s="96"/>
      <c r="JC19" s="96"/>
      <c r="JD19" s="96"/>
      <c r="JE19" s="96"/>
      <c r="JF19" s="96"/>
      <c r="JG19" s="96"/>
      <c r="JH19" s="96"/>
      <c r="JI19" s="96"/>
      <c r="JJ19" s="96"/>
      <c r="JK19" s="96"/>
      <c r="JL19" s="96"/>
      <c r="JM19" s="96"/>
      <c r="JN19" s="96"/>
      <c r="JO19" s="96"/>
      <c r="JP19" s="96"/>
      <c r="JQ19" s="96"/>
      <c r="JR19" s="96"/>
      <c r="JS19" s="96"/>
      <c r="JT19" s="96"/>
      <c r="JU19" s="96"/>
      <c r="JV19" s="96"/>
      <c r="JW19" s="96"/>
      <c r="JX19" s="96"/>
      <c r="JY19" s="96"/>
      <c r="JZ19" s="96"/>
      <c r="KA19" s="96"/>
      <c r="KB19" s="96"/>
      <c r="KC19" s="96"/>
      <c r="KD19" s="96"/>
      <c r="KE19" s="96"/>
      <c r="KF19" s="96"/>
      <c r="KG19" s="96"/>
      <c r="KH19" s="96"/>
      <c r="KI19" s="96"/>
      <c r="KJ19" s="96"/>
      <c r="KK19" s="96"/>
      <c r="KL19" s="96"/>
      <c r="KM19" s="96"/>
      <c r="KN19" s="96"/>
      <c r="KO19" s="96"/>
      <c r="KP19" s="96"/>
      <c r="KQ19" s="96"/>
      <c r="KR19" s="96"/>
      <c r="KS19" s="96"/>
      <c r="KT19" s="96"/>
      <c r="KU19" s="96"/>
      <c r="KV19" s="96"/>
      <c r="KW19" s="96"/>
      <c r="KX19" s="96"/>
      <c r="KY19" s="96"/>
      <c r="KZ19" s="96"/>
      <c r="LA19" s="96"/>
      <c r="LB19" s="96"/>
      <c r="LC19" s="96"/>
      <c r="LD19" s="96"/>
      <c r="LE19" s="96"/>
      <c r="LF19" s="96"/>
      <c r="LG19" s="96"/>
      <c r="LH19" s="96"/>
      <c r="LI19" s="96"/>
      <c r="LJ19" s="96"/>
      <c r="LK19" s="96"/>
      <c r="LL19" s="96"/>
      <c r="LM19" s="96"/>
      <c r="LN19" s="96"/>
      <c r="LO19" s="96"/>
      <c r="LP19" s="96"/>
      <c r="LQ19" s="96"/>
      <c r="LR19" s="96"/>
      <c r="LS19" s="96"/>
      <c r="LT19" s="96"/>
      <c r="LU19" s="96"/>
      <c r="LV19" s="96"/>
      <c r="LW19" s="96"/>
      <c r="LX19" s="96"/>
      <c r="LY19" s="96"/>
      <c r="LZ19" s="96"/>
      <c r="MA19" s="96"/>
      <c r="MB19" s="96"/>
      <c r="MC19" s="96"/>
      <c r="MD19" s="96"/>
      <c r="ME19" s="96"/>
      <c r="MF19" s="96"/>
      <c r="MG19" s="96"/>
      <c r="MH19" s="96"/>
      <c r="MI19" s="96"/>
      <c r="MJ19" s="96"/>
      <c r="MK19" s="96"/>
      <c r="ML19" s="96"/>
      <c r="MM19" s="96"/>
      <c r="MN19" s="96"/>
      <c r="MO19" s="96"/>
      <c r="MP19" s="96"/>
      <c r="MQ19" s="96"/>
      <c r="MR19" s="96"/>
      <c r="MS19" s="96"/>
      <c r="MT19" s="96"/>
      <c r="MU19" s="96"/>
      <c r="MV19" s="96"/>
      <c r="MW19" s="96"/>
      <c r="MX19" s="96"/>
      <c r="MY19" s="96"/>
      <c r="MZ19" s="96"/>
      <c r="NA19" s="96"/>
      <c r="NB19" s="96"/>
      <c r="NC19" s="96"/>
      <c r="ND19" s="96"/>
      <c r="NE19" s="96"/>
      <c r="NF19" s="96"/>
      <c r="NG19" s="96"/>
      <c r="NH19" s="96"/>
      <c r="NI19" s="96"/>
      <c r="NJ19" s="96"/>
      <c r="NK19" s="96"/>
      <c r="NL19" s="96"/>
      <c r="NM19" s="96"/>
      <c r="NN19" s="96"/>
      <c r="NO19" s="96"/>
      <c r="NP19" s="96"/>
      <c r="NQ19" s="96"/>
      <c r="NR19" s="96"/>
      <c r="NS19" s="96"/>
      <c r="NT19" s="96"/>
      <c r="NU19" s="96"/>
      <c r="NV19" s="96"/>
      <c r="NW19" s="96"/>
      <c r="NX19" s="96"/>
      <c r="NY19" s="96"/>
      <c r="NZ19" s="96"/>
      <c r="OA19" s="96"/>
      <c r="OB19" s="96"/>
      <c r="OC19" s="96"/>
      <c r="OD19" s="96"/>
      <c r="OE19" s="96"/>
      <c r="OF19" s="96"/>
      <c r="OG19" s="96"/>
      <c r="OH19" s="96"/>
      <c r="OI19" s="96"/>
      <c r="OJ19" s="96"/>
      <c r="OK19" s="96"/>
      <c r="OL19" s="96"/>
      <c r="OM19" s="96"/>
      <c r="ON19" s="96"/>
      <c r="OO19" s="96"/>
      <c r="OP19" s="96"/>
      <c r="OQ19" s="96"/>
      <c r="OR19" s="96"/>
      <c r="OS19" s="96"/>
      <c r="OT19" s="96"/>
      <c r="OU19" s="96"/>
      <c r="OV19" s="96"/>
      <c r="OW19" s="96"/>
      <c r="OX19" s="96"/>
      <c r="OY19" s="96"/>
      <c r="OZ19" s="96"/>
      <c r="PA19" s="96"/>
      <c r="PB19" s="96"/>
      <c r="PC19" s="96"/>
      <c r="PD19" s="96"/>
      <c r="PE19" s="96"/>
      <c r="PF19" s="96"/>
      <c r="PG19" s="96"/>
      <c r="PH19" s="96"/>
      <c r="PI19" s="96"/>
      <c r="PJ19" s="96"/>
      <c r="PK19" s="96"/>
      <c r="PL19" s="96"/>
      <c r="PM19" s="96"/>
      <c r="PN19" s="96"/>
      <c r="PO19" s="96"/>
      <c r="PP19" s="96"/>
      <c r="PQ19" s="96"/>
      <c r="PR19" s="96"/>
      <c r="PS19" s="96"/>
      <c r="PT19" s="96"/>
      <c r="PU19" s="96"/>
      <c r="PV19" s="96"/>
      <c r="PW19" s="96"/>
      <c r="PX19" s="96"/>
      <c r="PY19" s="96"/>
      <c r="PZ19" s="96"/>
      <c r="QA19" s="96"/>
      <c r="QB19" s="96"/>
      <c r="QC19" s="96"/>
      <c r="QD19" s="96"/>
      <c r="QE19" s="96"/>
      <c r="QF19" s="96"/>
      <c r="QG19" s="96"/>
      <c r="QH19" s="96"/>
      <c r="QI19" s="96"/>
      <c r="QJ19" s="96"/>
      <c r="QK19" s="96"/>
      <c r="QL19" s="96"/>
      <c r="QM19" s="96"/>
      <c r="QN19" s="96"/>
      <c r="QO19" s="96"/>
      <c r="QP19" s="96"/>
      <c r="QQ19" s="96"/>
      <c r="QR19" s="96"/>
      <c r="QS19" s="96"/>
      <c r="QT19" s="96"/>
      <c r="QU19" s="96"/>
      <c r="QV19" s="96"/>
      <c r="QW19" s="96"/>
      <c r="QX19" s="96"/>
      <c r="QY19" s="96"/>
      <c r="QZ19" s="96"/>
      <c r="RA19" s="96"/>
      <c r="RB19" s="96"/>
      <c r="RC19" s="96"/>
      <c r="RD19" s="96"/>
      <c r="RE19" s="96"/>
      <c r="RF19" s="96"/>
      <c r="RG19" s="96"/>
      <c r="RH19" s="96"/>
      <c r="RI19" s="96"/>
      <c r="RJ19" s="96"/>
      <c r="RK19" s="96"/>
      <c r="RL19" s="96"/>
      <c r="RM19" s="96"/>
      <c r="RN19" s="96"/>
      <c r="RO19" s="96"/>
      <c r="RP19" s="96"/>
      <c r="RQ19" s="96"/>
      <c r="RR19" s="96"/>
      <c r="RS19" s="96"/>
      <c r="RT19" s="96"/>
      <c r="RU19" s="96"/>
      <c r="RV19" s="96"/>
      <c r="RW19" s="96"/>
      <c r="RX19" s="96"/>
      <c r="RY19" s="96"/>
      <c r="RZ19" s="96"/>
      <c r="SA19" s="96"/>
      <c r="SB19" s="96"/>
      <c r="SC19" s="96"/>
      <c r="SD19" s="96"/>
      <c r="SE19" s="96"/>
      <c r="SF19" s="96"/>
      <c r="SG19" s="96"/>
      <c r="SH19" s="96"/>
      <c r="SI19" s="96"/>
      <c r="SJ19" s="96"/>
      <c r="SK19" s="96"/>
      <c r="SL19" s="96"/>
      <c r="SM19" s="96"/>
      <c r="SN19" s="96"/>
      <c r="SO19" s="96"/>
      <c r="SP19" s="96"/>
      <c r="SQ19" s="96"/>
      <c r="SR19" s="96"/>
      <c r="SS19" s="96"/>
      <c r="ST19" s="96"/>
      <c r="SU19" s="96"/>
      <c r="SV19" s="96"/>
      <c r="SW19" s="96"/>
      <c r="SX19" s="96"/>
      <c r="SY19" s="96"/>
      <c r="SZ19" s="96"/>
      <c r="TA19" s="96"/>
      <c r="TB19" s="96"/>
      <c r="TC19" s="96"/>
      <c r="TD19" s="96"/>
      <c r="TE19" s="96"/>
      <c r="TF19" s="96"/>
      <c r="TG19" s="96"/>
      <c r="TH19" s="96"/>
      <c r="TI19" s="96"/>
      <c r="TJ19" s="96"/>
      <c r="TK19" s="96"/>
      <c r="TL19" s="96"/>
      <c r="TM19" s="96"/>
      <c r="TN19" s="96"/>
      <c r="TO19" s="96"/>
      <c r="TP19" s="96"/>
      <c r="TQ19" s="96"/>
      <c r="TR19" s="96"/>
      <c r="TS19" s="96"/>
      <c r="TT19" s="96"/>
      <c r="TU19" s="96"/>
      <c r="TV19" s="96"/>
      <c r="TW19" s="96"/>
      <c r="TX19" s="96"/>
      <c r="TY19" s="96"/>
      <c r="TZ19" s="96"/>
      <c r="UA19" s="96"/>
      <c r="UB19" s="96"/>
      <c r="UC19" s="96"/>
      <c r="UD19" s="96"/>
      <c r="UE19" s="96"/>
      <c r="UF19" s="96"/>
      <c r="UG19" s="96"/>
      <c r="UH19" s="96"/>
      <c r="UI19" s="96"/>
      <c r="UJ19" s="96"/>
      <c r="UK19" s="96"/>
      <c r="UL19" s="96"/>
      <c r="UM19" s="96"/>
      <c r="UN19" s="96"/>
      <c r="UO19" s="96"/>
      <c r="UP19" s="96"/>
      <c r="UQ19" s="96"/>
      <c r="UR19" s="96"/>
      <c r="US19" s="96"/>
      <c r="UT19" s="96"/>
      <c r="UU19" s="96"/>
      <c r="UV19" s="96"/>
      <c r="UW19" s="96"/>
      <c r="UX19" s="96"/>
      <c r="UY19" s="96"/>
      <c r="UZ19" s="96"/>
      <c r="VA19" s="96"/>
      <c r="VB19" s="96"/>
      <c r="VC19" s="96"/>
      <c r="VD19" s="96"/>
      <c r="VE19" s="96"/>
      <c r="VF19" s="96"/>
      <c r="VG19" s="96"/>
      <c r="VH19" s="96"/>
      <c r="VI19" s="96"/>
      <c r="VJ19" s="96"/>
      <c r="VK19" s="96"/>
      <c r="VL19" s="96"/>
      <c r="VM19" s="96"/>
      <c r="VN19" s="96"/>
      <c r="VO19" s="96"/>
      <c r="VP19" s="96"/>
      <c r="VQ19" s="96"/>
      <c r="VR19" s="96"/>
      <c r="VS19" s="96"/>
      <c r="VT19" s="96"/>
      <c r="VU19" s="96"/>
      <c r="VV19" s="96"/>
      <c r="VW19" s="96"/>
      <c r="VX19" s="96"/>
      <c r="VY19" s="96"/>
      <c r="VZ19" s="96"/>
      <c r="WA19" s="96"/>
      <c r="WB19" s="96"/>
      <c r="WC19" s="96"/>
      <c r="WD19" s="96"/>
      <c r="WE19" s="96"/>
      <c r="WF19" s="96"/>
      <c r="WG19" s="96"/>
      <c r="WH19" s="96"/>
      <c r="WI19" s="96"/>
      <c r="WJ19" s="96"/>
      <c r="WK19" s="96"/>
      <c r="WL19" s="96"/>
      <c r="WM19" s="96"/>
      <c r="WN19" s="96"/>
      <c r="WO19" s="96"/>
      <c r="WP19" s="96"/>
      <c r="WQ19" s="96"/>
      <c r="WR19" s="96"/>
      <c r="WS19" s="96"/>
      <c r="WT19" s="96"/>
      <c r="WU19" s="96"/>
      <c r="WV19" s="96"/>
      <c r="WW19" s="96"/>
      <c r="WX19" s="96"/>
      <c r="WY19" s="96"/>
      <c r="WZ19" s="96"/>
      <c r="XA19" s="96"/>
      <c r="XB19" s="96"/>
      <c r="XC19" s="96"/>
      <c r="XD19" s="96"/>
      <c r="XE19" s="96"/>
      <c r="XF19" s="96"/>
      <c r="XG19" s="96"/>
      <c r="XH19" s="96"/>
      <c r="XI19" s="96"/>
      <c r="XJ19" s="96"/>
      <c r="XK19" s="96"/>
      <c r="XL19" s="96"/>
      <c r="XM19" s="96"/>
      <c r="XN19" s="96"/>
      <c r="XO19" s="96"/>
      <c r="XP19" s="96"/>
      <c r="XQ19" s="96"/>
      <c r="XR19" s="96"/>
      <c r="XS19" s="96"/>
      <c r="XT19" s="96"/>
      <c r="XU19" s="96"/>
      <c r="XV19" s="96"/>
      <c r="XW19" s="96"/>
      <c r="XX19" s="96"/>
      <c r="XY19" s="96"/>
      <c r="XZ19" s="96"/>
      <c r="YA19" s="96"/>
      <c r="YB19" s="96"/>
      <c r="YC19" s="96"/>
      <c r="YD19" s="96"/>
      <c r="YE19" s="96"/>
      <c r="YF19" s="96"/>
      <c r="YG19" s="96"/>
      <c r="YH19" s="96"/>
      <c r="YI19" s="96"/>
      <c r="YJ19" s="96"/>
      <c r="YK19" s="96"/>
      <c r="YL19" s="96"/>
      <c r="YM19" s="96"/>
      <c r="YN19" s="96"/>
      <c r="YO19" s="96"/>
      <c r="YP19" s="96"/>
      <c r="YQ19" s="96"/>
      <c r="YR19" s="96"/>
      <c r="YS19" s="96"/>
      <c r="YT19" s="96"/>
      <c r="YU19" s="96"/>
      <c r="YV19" s="96"/>
      <c r="YW19" s="96"/>
      <c r="YX19" s="96"/>
      <c r="YY19" s="96"/>
      <c r="YZ19" s="96"/>
      <c r="ZA19" s="96"/>
      <c r="ZB19" s="96"/>
      <c r="ZC19" s="96"/>
      <c r="ZD19" s="96"/>
      <c r="ZE19" s="96"/>
      <c r="ZF19" s="96"/>
      <c r="ZG19" s="96"/>
      <c r="ZH19" s="96"/>
      <c r="ZI19" s="96"/>
      <c r="ZJ19" s="96"/>
      <c r="ZK19" s="96"/>
      <c r="ZL19" s="96"/>
      <c r="ZM19" s="96"/>
      <c r="ZN19" s="96"/>
      <c r="ZO19" s="96"/>
      <c r="ZP19" s="96"/>
      <c r="ZQ19" s="96"/>
      <c r="ZR19" s="96"/>
      <c r="ZS19" s="96"/>
      <c r="ZT19" s="96"/>
      <c r="ZU19" s="96"/>
      <c r="ZV19" s="96"/>
      <c r="ZW19" s="96"/>
      <c r="ZX19" s="96"/>
      <c r="ZY19" s="96"/>
      <c r="ZZ19" s="96"/>
      <c r="AAA19" s="96"/>
      <c r="AAB19" s="96"/>
      <c r="AAC19" s="96"/>
      <c r="AAD19" s="96"/>
      <c r="AAE19" s="96"/>
      <c r="AAF19" s="96"/>
      <c r="AAG19" s="96"/>
      <c r="AAH19" s="96"/>
      <c r="AAI19" s="96"/>
      <c r="AAJ19" s="96"/>
      <c r="AAK19" s="96"/>
      <c r="AAL19" s="96"/>
      <c r="AAM19" s="96"/>
      <c r="AAN19" s="96"/>
      <c r="AAO19" s="96"/>
      <c r="AAP19" s="96"/>
      <c r="AAQ19" s="96"/>
      <c r="AAR19" s="96"/>
      <c r="AAS19" s="96"/>
      <c r="AAT19" s="96"/>
      <c r="AAU19" s="96"/>
      <c r="AAV19" s="96"/>
      <c r="AAW19" s="96"/>
      <c r="AAX19" s="96"/>
      <c r="AAY19" s="96"/>
      <c r="AAZ19" s="96"/>
      <c r="ABA19" s="96"/>
      <c r="ABB19" s="96"/>
      <c r="ABC19" s="96"/>
      <c r="ABD19" s="96"/>
      <c r="ABE19" s="96"/>
      <c r="ABF19" s="96"/>
      <c r="ABG19" s="96"/>
      <c r="ABH19" s="96"/>
      <c r="ABI19" s="96"/>
      <c r="ABJ19" s="96"/>
      <c r="ABK19" s="96"/>
      <c r="ABL19" s="96"/>
      <c r="ABM19" s="96"/>
      <c r="ABN19" s="96"/>
      <c r="ABO19" s="96"/>
      <c r="ABP19" s="96"/>
      <c r="ABQ19" s="96"/>
      <c r="ABR19" s="96"/>
      <c r="ABS19" s="96"/>
      <c r="ABT19" s="96"/>
      <c r="ABU19" s="96"/>
      <c r="ABV19" s="96"/>
      <c r="ABW19" s="96"/>
      <c r="ABX19" s="96"/>
      <c r="ABY19" s="96"/>
      <c r="ABZ19" s="96"/>
      <c r="ACA19" s="96"/>
      <c r="ACB19" s="96"/>
      <c r="ACC19" s="96"/>
      <c r="ACD19" s="96"/>
      <c r="ACE19" s="96"/>
      <c r="ACF19" s="96"/>
      <c r="ACG19" s="96"/>
      <c r="ACH19" s="96"/>
      <c r="ACI19" s="96"/>
      <c r="ACJ19" s="96"/>
      <c r="ACK19" s="96"/>
      <c r="ACL19" s="96"/>
      <c r="ACM19" s="96"/>
      <c r="ACN19" s="96"/>
      <c r="ACO19" s="96"/>
      <c r="ACP19" s="96"/>
      <c r="ACQ19" s="96"/>
      <c r="ACR19" s="96"/>
      <c r="ACS19" s="96"/>
      <c r="ACT19" s="96"/>
      <c r="ACU19" s="96"/>
      <c r="ACV19" s="96"/>
      <c r="ACW19" s="96"/>
      <c r="ACX19" s="96"/>
      <c r="ACY19" s="96"/>
      <c r="ACZ19" s="96"/>
      <c r="ADA19" s="96"/>
      <c r="ADB19" s="96"/>
      <c r="ADC19" s="96"/>
      <c r="ADD19" s="96"/>
      <c r="ADE19" s="96"/>
      <c r="ADF19" s="96"/>
      <c r="ADG19" s="96"/>
      <c r="ADH19" s="96"/>
      <c r="ADI19" s="96"/>
      <c r="ADJ19" s="96"/>
      <c r="ADK19" s="96"/>
      <c r="ADL19" s="96"/>
      <c r="ADM19" s="96"/>
      <c r="ADN19" s="96"/>
      <c r="ADO19" s="96"/>
      <c r="ADP19" s="96"/>
      <c r="ADQ19" s="96"/>
      <c r="ADR19" s="96"/>
      <c r="ADS19" s="96"/>
      <c r="ADT19" s="96"/>
      <c r="ADU19" s="96"/>
      <c r="ADV19" s="96"/>
      <c r="ADW19" s="96"/>
      <c r="ADX19" s="96"/>
      <c r="ADY19" s="96"/>
      <c r="ADZ19" s="96"/>
      <c r="AEA19" s="96"/>
      <c r="AEB19" s="96"/>
      <c r="AEC19" s="96"/>
      <c r="AED19" s="96"/>
      <c r="AEE19" s="96"/>
      <c r="AEF19" s="96"/>
      <c r="AEG19" s="96"/>
      <c r="AEH19" s="96"/>
      <c r="AEI19" s="96"/>
      <c r="AEJ19" s="96"/>
      <c r="AEK19" s="96"/>
      <c r="AEL19" s="96"/>
      <c r="AEM19" s="96"/>
      <c r="AEN19" s="96"/>
      <c r="AEO19" s="96"/>
      <c r="AEP19" s="96"/>
      <c r="AEQ19" s="96"/>
      <c r="AER19" s="96"/>
      <c r="AES19" s="96"/>
      <c r="AET19" s="96"/>
      <c r="AEU19" s="96"/>
      <c r="AEV19" s="96"/>
      <c r="AEW19" s="96"/>
      <c r="AEX19" s="96"/>
      <c r="AEY19" s="96"/>
      <c r="AEZ19" s="96"/>
      <c r="AFA19" s="96"/>
      <c r="AFB19" s="96"/>
      <c r="AFC19" s="96"/>
      <c r="AFD19" s="96"/>
      <c r="AFE19" s="96"/>
      <c r="AFF19" s="96"/>
      <c r="AFG19" s="96"/>
      <c r="AFH19" s="96"/>
      <c r="AFI19" s="96"/>
      <c r="AFJ19" s="96"/>
      <c r="AFK19" s="96"/>
      <c r="AFL19" s="96"/>
      <c r="AFM19" s="96"/>
      <c r="AFN19" s="96"/>
      <c r="AFO19" s="96"/>
      <c r="AFP19" s="96"/>
      <c r="AFQ19" s="96"/>
      <c r="AFR19" s="96"/>
      <c r="AFS19" s="96"/>
      <c r="AFT19" s="96"/>
      <c r="AFU19" s="96"/>
      <c r="AFV19" s="96"/>
      <c r="AFW19" s="96"/>
      <c r="AFX19" s="96"/>
      <c r="AFY19" s="96"/>
      <c r="AFZ19" s="96"/>
      <c r="AGA19" s="96"/>
      <c r="AGB19" s="96"/>
      <c r="AGC19" s="96"/>
      <c r="AGD19" s="96"/>
      <c r="AGE19" s="96"/>
      <c r="AGF19" s="96"/>
      <c r="AGG19" s="96"/>
      <c r="AGH19" s="96"/>
      <c r="AGI19" s="96"/>
      <c r="AGJ19" s="96"/>
      <c r="AGK19" s="96"/>
      <c r="AGL19" s="96"/>
      <c r="AGM19" s="96"/>
      <c r="AGN19" s="96"/>
      <c r="AGO19" s="96"/>
      <c r="AGP19" s="96"/>
      <c r="AGQ19" s="96"/>
      <c r="AGR19" s="96"/>
      <c r="AGS19" s="96"/>
      <c r="AGT19" s="96"/>
      <c r="AGU19" s="96"/>
      <c r="AGV19" s="96"/>
      <c r="AGW19" s="96"/>
      <c r="AGX19" s="96"/>
      <c r="AGY19" s="96"/>
      <c r="AGZ19" s="96"/>
      <c r="AHA19" s="96"/>
      <c r="AHB19" s="96"/>
      <c r="AHC19" s="96"/>
      <c r="AHD19" s="96"/>
      <c r="AHE19" s="96"/>
      <c r="AHF19" s="96"/>
      <c r="AHG19" s="96"/>
      <c r="AHH19" s="96"/>
      <c r="AHI19" s="96"/>
      <c r="AHJ19" s="96"/>
      <c r="AHK19" s="96"/>
      <c r="AHL19" s="96"/>
      <c r="AHM19" s="96"/>
      <c r="AHN19" s="96"/>
      <c r="AHO19" s="96"/>
      <c r="AHP19" s="96"/>
      <c r="AHQ19" s="96"/>
      <c r="AHR19" s="96"/>
      <c r="AHS19" s="96"/>
      <c r="AHT19" s="96"/>
      <c r="AHU19" s="96"/>
      <c r="AHV19" s="96"/>
      <c r="AHW19" s="96"/>
      <c r="AHX19" s="96"/>
      <c r="AHY19" s="96"/>
      <c r="AHZ19" s="96"/>
      <c r="AIA19" s="96"/>
      <c r="AIB19" s="96"/>
      <c r="AIC19" s="96"/>
      <c r="AID19" s="96"/>
      <c r="AIE19" s="96"/>
      <c r="AIF19" s="96"/>
      <c r="AIG19" s="96"/>
      <c r="AIH19" s="96"/>
      <c r="AII19" s="96"/>
      <c r="AIJ19" s="96"/>
      <c r="AIK19" s="96"/>
      <c r="AIL19" s="96"/>
      <c r="AIM19" s="96"/>
      <c r="AIN19" s="96"/>
      <c r="AIO19" s="96"/>
      <c r="AIP19" s="96"/>
      <c r="AIQ19" s="96"/>
      <c r="AIR19" s="96"/>
      <c r="AIS19" s="96"/>
      <c r="AIT19" s="96"/>
      <c r="AIU19" s="96"/>
      <c r="AIV19" s="96"/>
      <c r="AIW19" s="96"/>
      <c r="AIX19" s="96"/>
      <c r="AIY19" s="96"/>
      <c r="AIZ19" s="96"/>
      <c r="AJA19" s="96"/>
      <c r="AJB19" s="96"/>
      <c r="AJC19" s="96"/>
      <c r="AJD19" s="96"/>
      <c r="AJE19" s="96"/>
      <c r="AJF19" s="96"/>
      <c r="AJG19" s="96"/>
      <c r="AJH19" s="96"/>
      <c r="AJI19" s="96"/>
      <c r="AJJ19" s="96"/>
      <c r="AJK19" s="96"/>
      <c r="AJL19" s="96"/>
      <c r="AJM19" s="96"/>
      <c r="AJN19" s="96"/>
      <c r="AJO19" s="96"/>
      <c r="AJP19" s="96"/>
      <c r="AJQ19" s="96"/>
      <c r="AJR19" s="96"/>
      <c r="AJS19" s="96"/>
      <c r="AJT19" s="96"/>
      <c r="AJU19" s="96"/>
      <c r="AJV19" s="96"/>
      <c r="AJW19" s="96"/>
      <c r="AJX19" s="96"/>
      <c r="AJY19" s="96"/>
      <c r="AJZ19" s="96"/>
      <c r="AKA19" s="96"/>
      <c r="AKB19" s="96"/>
      <c r="AKC19" s="96"/>
      <c r="AKD19" s="96"/>
      <c r="AKE19" s="96"/>
      <c r="AKF19" s="96"/>
      <c r="AKG19" s="96"/>
      <c r="AKH19" s="96"/>
      <c r="AKI19" s="96"/>
      <c r="AKJ19" s="96"/>
      <c r="AKK19" s="96"/>
      <c r="AKL19" s="96"/>
      <c r="AKM19" s="96"/>
      <c r="AKN19" s="96"/>
      <c r="AKO19" s="96"/>
      <c r="AKP19" s="96"/>
      <c r="AKQ19" s="96"/>
      <c r="AKR19" s="96"/>
      <c r="AKS19" s="96"/>
      <c r="AKT19" s="96"/>
      <c r="AKU19" s="96"/>
      <c r="AKV19" s="96"/>
      <c r="AKW19" s="96"/>
      <c r="AKX19" s="96"/>
      <c r="AKY19" s="96"/>
      <c r="AKZ19" s="96"/>
      <c r="ALA19" s="96"/>
      <c r="ALB19" s="96"/>
      <c r="ALC19" s="96"/>
      <c r="ALD19" s="96"/>
      <c r="ALE19" s="96"/>
      <c r="ALF19" s="96"/>
      <c r="ALG19" s="96"/>
      <c r="ALH19" s="96"/>
      <c r="ALI19" s="96"/>
      <c r="ALJ19" s="96"/>
      <c r="ALK19" s="96"/>
      <c r="ALL19" s="96"/>
      <c r="ALM19" s="96"/>
      <c r="ALN19" s="96"/>
      <c r="ALO19" s="96"/>
      <c r="ALP19" s="96"/>
      <c r="ALQ19" s="96"/>
      <c r="ALR19" s="96"/>
      <c r="ALS19" s="96"/>
      <c r="ALT19" s="96"/>
      <c r="ALU19" s="96"/>
      <c r="ALV19" s="96"/>
      <c r="ALW19" s="96"/>
      <c r="ALX19" s="96"/>
      <c r="ALY19" s="96"/>
      <c r="ALZ19" s="96"/>
      <c r="AMA19" s="96"/>
      <c r="AMB19" s="96"/>
      <c r="AMC19" s="96"/>
      <c r="AMD19" s="96"/>
      <c r="AME19" s="96"/>
      <c r="AMF19" s="96"/>
      <c r="AMG19" s="96"/>
      <c r="AMH19" s="96"/>
      <c r="AMI19" s="96"/>
      <c r="AMJ19" s="96"/>
    </row>
    <row r="20" spans="1:1024" x14ac:dyDescent="0.25">
      <c r="A20" s="42" t="s">
        <v>96</v>
      </c>
      <c r="B20" s="42">
        <v>36</v>
      </c>
      <c r="C20" s="43">
        <v>50037426930470</v>
      </c>
      <c r="D20" t="s">
        <v>56</v>
      </c>
      <c r="E20" s="44">
        <v>743785024</v>
      </c>
      <c r="F20" s="25">
        <v>44536</v>
      </c>
      <c r="G20" s="45">
        <v>2017</v>
      </c>
      <c r="H20" s="42"/>
      <c r="I20" s="46"/>
      <c r="J20" s="42"/>
      <c r="K20" s="46"/>
      <c r="L20" s="42"/>
      <c r="M20" s="46"/>
      <c r="N20" s="42">
        <v>45555</v>
      </c>
      <c r="O20" s="42"/>
      <c r="P20" s="46">
        <v>5081.91</v>
      </c>
      <c r="Q20" s="42">
        <v>44553</v>
      </c>
      <c r="R20" s="47">
        <f t="shared" si="7"/>
        <v>-2.1995390187685215E-2</v>
      </c>
      <c r="S20" s="46">
        <v>5169.71</v>
      </c>
      <c r="T20" s="48">
        <v>6</v>
      </c>
      <c r="U20" s="48">
        <v>11</v>
      </c>
      <c r="V20" s="48">
        <f t="shared" si="8"/>
        <v>5.5</v>
      </c>
      <c r="W20" s="42">
        <v>90053</v>
      </c>
      <c r="X20" s="42">
        <v>94238</v>
      </c>
      <c r="Y20" s="42">
        <v>11.66</v>
      </c>
      <c r="Z20" s="49">
        <f>((X20-W20--T20)*0.975*Y20)/100</f>
        <v>476.45383499999997</v>
      </c>
      <c r="AA20" s="71"/>
      <c r="AB20" s="72"/>
      <c r="AC20" s="48">
        <f t="shared" si="2"/>
        <v>0</v>
      </c>
      <c r="AD20" s="29">
        <f t="shared" si="10"/>
        <v>-90042</v>
      </c>
      <c r="AE20" s="76"/>
      <c r="AF20" s="64">
        <f t="shared" si="11"/>
        <v>0</v>
      </c>
      <c r="AG20" s="78"/>
      <c r="AH20" s="7">
        <f t="shared" si="4"/>
        <v>0</v>
      </c>
      <c r="AI20" s="65"/>
    </row>
    <row r="21" spans="1:1024" s="29" customFormat="1" x14ac:dyDescent="0.25">
      <c r="A21" s="32" t="s">
        <v>97</v>
      </c>
      <c r="B21" s="32">
        <v>30</v>
      </c>
      <c r="C21" s="50">
        <v>50038865323180</v>
      </c>
      <c r="D21" s="51" t="s">
        <v>58</v>
      </c>
      <c r="E21" s="24"/>
      <c r="F21" s="25">
        <v>45266</v>
      </c>
      <c r="G21" s="26">
        <v>2020</v>
      </c>
      <c r="H21" s="7"/>
      <c r="I21" s="14"/>
      <c r="J21" s="7"/>
      <c r="K21" s="14"/>
      <c r="L21" s="7"/>
      <c r="M21" s="14"/>
      <c r="N21" s="7"/>
      <c r="O21" s="7"/>
      <c r="P21" s="14"/>
      <c r="Q21" s="7"/>
      <c r="R21" s="7"/>
      <c r="S21" s="14"/>
      <c r="T21" s="15">
        <v>0</v>
      </c>
      <c r="U21" s="15">
        <v>0</v>
      </c>
      <c r="V21" s="15" t="e">
        <f t="shared" si="8"/>
        <v>#DIV/0!</v>
      </c>
      <c r="W21" s="7">
        <v>0</v>
      </c>
      <c r="X21" s="7">
        <v>969</v>
      </c>
      <c r="Y21" s="7">
        <v>14.58</v>
      </c>
      <c r="Z21" s="52">
        <f>((X21-W21--T21)*0.975*Y21)/100</f>
        <v>137.74819500000001</v>
      </c>
      <c r="AA21" s="70"/>
      <c r="AB21" s="69"/>
      <c r="AC21" s="53">
        <f t="shared" si="2"/>
        <v>0</v>
      </c>
      <c r="AD21" s="29">
        <f t="shared" si="10"/>
        <v>0</v>
      </c>
      <c r="AE21" s="73"/>
      <c r="AF21" s="64">
        <f t="shared" si="11"/>
        <v>0</v>
      </c>
      <c r="AG21" s="77"/>
      <c r="AH21" s="7">
        <f t="shared" si="4"/>
        <v>0</v>
      </c>
    </row>
    <row r="22" spans="1:1024" x14ac:dyDescent="0.25">
      <c r="S22" s="4">
        <f>SUM(S18:S20)</f>
        <v>9663.2000000000007</v>
      </c>
      <c r="AA22" s="74" t="s">
        <v>78</v>
      </c>
      <c r="AB22" s="74"/>
      <c r="AG22" s="79" t="s">
        <v>79</v>
      </c>
      <c r="AH22" s="79"/>
      <c r="AI22" s="79"/>
    </row>
    <row r="23" spans="1:1024" x14ac:dyDescent="0.25">
      <c r="AA23" s="101" t="s">
        <v>80</v>
      </c>
      <c r="AF23" s="102"/>
    </row>
    <row r="24" spans="1:1024" x14ac:dyDescent="0.25">
      <c r="AF24" s="102"/>
    </row>
    <row r="25" spans="1:1024" x14ac:dyDescent="0.25">
      <c r="B25" s="1"/>
      <c r="C25" s="1"/>
      <c r="D25" s="1"/>
      <c r="E25" s="1"/>
      <c r="F25" s="1"/>
      <c r="M25" s="54"/>
      <c r="N25" s="54"/>
      <c r="O25" s="54"/>
    </row>
    <row r="26" spans="1:1024" x14ac:dyDescent="0.25">
      <c r="A26" s="111" t="s">
        <v>59</v>
      </c>
      <c r="B26" s="111"/>
      <c r="C26" s="111"/>
      <c r="D26" s="111"/>
      <c r="E26" s="111"/>
      <c r="F26" s="111"/>
      <c r="G26" s="111"/>
      <c r="H26" s="111"/>
      <c r="I26" s="111"/>
      <c r="J26" s="111"/>
      <c r="K26" s="111"/>
      <c r="M26" s="29" t="s">
        <v>60</v>
      </c>
      <c r="N26" s="29"/>
      <c r="O26" s="29">
        <v>2019</v>
      </c>
      <c r="P26" s="29">
        <v>2020</v>
      </c>
      <c r="Q26" s="29"/>
      <c r="R26" s="29">
        <v>2021</v>
      </c>
      <c r="S26" s="53"/>
      <c r="T26" s="29">
        <v>2022</v>
      </c>
      <c r="U26" s="29"/>
      <c r="V26" s="29"/>
      <c r="W26" s="29">
        <v>2023</v>
      </c>
    </row>
    <row r="27" spans="1:1024" x14ac:dyDescent="0.25">
      <c r="A27" s="55"/>
      <c r="B27" s="111">
        <v>2020</v>
      </c>
      <c r="C27" s="111"/>
      <c r="D27" s="111"/>
      <c r="E27" s="111"/>
      <c r="F27" s="111"/>
      <c r="G27" s="111"/>
      <c r="H27" s="111"/>
      <c r="I27" s="111"/>
      <c r="J27" s="111"/>
      <c r="K27" s="111"/>
      <c r="M27" s="29" t="s">
        <v>61</v>
      </c>
      <c r="N27" s="29"/>
      <c r="O27" s="29">
        <f>I3</f>
        <v>16976.099999999999</v>
      </c>
      <c r="P27" s="29">
        <f>K3</f>
        <v>23012.95</v>
      </c>
      <c r="Q27" s="29"/>
      <c r="R27" s="29">
        <f>M3</f>
        <v>32431.329999999998</v>
      </c>
      <c r="S27" s="53"/>
      <c r="T27" s="29">
        <f>P3</f>
        <v>36649.149999999994</v>
      </c>
      <c r="U27" s="29"/>
      <c r="V27" s="29"/>
      <c r="W27" s="29">
        <f>S3</f>
        <v>38710.889999999992</v>
      </c>
    </row>
    <row r="28" spans="1:1024" x14ac:dyDescent="0.25">
      <c r="A28" s="29"/>
      <c r="B28" s="111" t="s">
        <v>62</v>
      </c>
      <c r="C28" s="111"/>
      <c r="D28" s="111"/>
      <c r="E28" s="111"/>
      <c r="F28" s="111"/>
      <c r="G28" s="111"/>
      <c r="H28" s="111" t="s">
        <v>63</v>
      </c>
      <c r="I28" s="111"/>
      <c r="J28" s="111" t="s">
        <v>21</v>
      </c>
      <c r="K28" s="111"/>
    </row>
    <row r="29" spans="1:1024" x14ac:dyDescent="0.25">
      <c r="A29" s="29"/>
      <c r="B29" s="29"/>
      <c r="C29" s="29"/>
      <c r="D29" s="29"/>
      <c r="E29" s="29"/>
      <c r="F29" s="29"/>
      <c r="G29" s="56"/>
      <c r="H29" s="29"/>
      <c r="I29" s="29"/>
      <c r="J29" s="29"/>
      <c r="K29" s="29"/>
    </row>
    <row r="30" spans="1:1024" x14ac:dyDescent="0.25">
      <c r="A30" s="29" t="s">
        <v>64</v>
      </c>
      <c r="B30" s="29">
        <v>5555</v>
      </c>
      <c r="C30" s="29"/>
      <c r="D30" s="29"/>
      <c r="E30" s="29"/>
      <c r="F30" s="29"/>
      <c r="G30" s="56">
        <v>1315.62</v>
      </c>
      <c r="H30" s="29">
        <v>5193</v>
      </c>
      <c r="I30" s="29">
        <v>1229.6099999999999</v>
      </c>
      <c r="J30" s="29">
        <f>B30+H30</f>
        <v>10748</v>
      </c>
      <c r="K30" s="29">
        <f>G30+I30</f>
        <v>2545.2299999999996</v>
      </c>
    </row>
    <row r="31" spans="1:1024" x14ac:dyDescent="0.25">
      <c r="A31" s="29" t="s">
        <v>65</v>
      </c>
      <c r="B31" s="29">
        <v>4553</v>
      </c>
      <c r="C31" s="29"/>
      <c r="D31" s="29"/>
      <c r="E31" s="29"/>
      <c r="F31" s="29"/>
      <c r="G31" s="56">
        <v>1078.22</v>
      </c>
      <c r="H31" s="29">
        <v>6685</v>
      </c>
      <c r="I31" s="29">
        <v>1531.1</v>
      </c>
      <c r="J31" s="29">
        <f>B31+H31</f>
        <v>11238</v>
      </c>
      <c r="K31" s="29">
        <f>G31+I31</f>
        <v>2609.3199999999997</v>
      </c>
    </row>
    <row r="32" spans="1:1024" x14ac:dyDescent="0.25">
      <c r="A32" s="29"/>
      <c r="B32" s="29"/>
      <c r="C32" s="29"/>
      <c r="D32" s="29"/>
      <c r="E32" s="29"/>
      <c r="F32" s="29"/>
      <c r="G32" s="56"/>
      <c r="H32" s="29"/>
      <c r="I32" s="29"/>
      <c r="J32" s="29"/>
      <c r="K32" s="29"/>
    </row>
    <row r="33" spans="1:15" x14ac:dyDescent="0.25">
      <c r="A33" s="29" t="s">
        <v>66</v>
      </c>
      <c r="B33" s="29">
        <v>2310</v>
      </c>
      <c r="C33" s="29"/>
      <c r="D33" s="29"/>
      <c r="E33" s="29"/>
      <c r="F33" s="29"/>
      <c r="G33" s="56">
        <v>543</v>
      </c>
      <c r="H33" s="29">
        <v>7531</v>
      </c>
      <c r="I33" s="29">
        <v>1783.53</v>
      </c>
      <c r="J33" s="29">
        <f>B33+H33</f>
        <v>9841</v>
      </c>
      <c r="K33" s="29">
        <f>G33+I33</f>
        <v>2326.5299999999997</v>
      </c>
    </row>
    <row r="34" spans="1:15" x14ac:dyDescent="0.25">
      <c r="A34" s="29" t="s">
        <v>67</v>
      </c>
      <c r="B34" s="29">
        <v>1729</v>
      </c>
      <c r="C34" s="29"/>
      <c r="D34" s="29"/>
      <c r="E34" s="29"/>
      <c r="F34" s="29"/>
      <c r="G34" s="56">
        <v>409.63</v>
      </c>
      <c r="H34" s="29">
        <v>8248</v>
      </c>
      <c r="I34" s="29">
        <v>1953.41</v>
      </c>
      <c r="J34" s="29">
        <f>B34+H34</f>
        <v>9977</v>
      </c>
      <c r="K34" s="29">
        <f>G34+I34</f>
        <v>2363.04</v>
      </c>
    </row>
    <row r="35" spans="1:15" x14ac:dyDescent="0.25">
      <c r="A35" s="29" t="s">
        <v>68</v>
      </c>
      <c r="B35" s="29">
        <v>1938</v>
      </c>
      <c r="C35" s="29"/>
      <c r="D35" s="29"/>
      <c r="E35" s="29"/>
      <c r="F35" s="29"/>
      <c r="G35" s="56">
        <v>458.68</v>
      </c>
      <c r="H35" s="29">
        <v>8106</v>
      </c>
      <c r="I35" s="29">
        <v>1919.29</v>
      </c>
      <c r="J35" s="29">
        <f>B35+H35</f>
        <v>10044</v>
      </c>
      <c r="K35" s="29">
        <f>G35+I35</f>
        <v>2377.9699999999998</v>
      </c>
    </row>
    <row r="36" spans="1:15" x14ac:dyDescent="0.25">
      <c r="B36" s="1"/>
      <c r="C36" s="1"/>
      <c r="D36" s="1"/>
      <c r="E36" s="1"/>
      <c r="F36" s="1"/>
      <c r="M36" s="54"/>
      <c r="N36" s="54"/>
      <c r="O36" s="54"/>
    </row>
    <row r="37" spans="1:15" x14ac:dyDescent="0.25">
      <c r="B37" s="1"/>
      <c r="C37" s="1"/>
      <c r="D37" s="1"/>
      <c r="E37" s="1"/>
      <c r="F37" s="1"/>
      <c r="M37" s="54"/>
      <c r="N37" s="54"/>
      <c r="O37" s="54"/>
    </row>
    <row r="38" spans="1:15" x14ac:dyDescent="0.25">
      <c r="B38" s="1"/>
      <c r="C38" s="1"/>
      <c r="D38" s="1"/>
      <c r="E38" s="1"/>
      <c r="F38" s="1"/>
      <c r="M38" s="54"/>
      <c r="N38" s="54"/>
      <c r="O38" s="54"/>
    </row>
    <row r="39" spans="1:15" x14ac:dyDescent="0.25">
      <c r="B39" s="1"/>
      <c r="C39" s="1"/>
      <c r="D39" s="1"/>
      <c r="E39" s="1"/>
      <c r="F39" s="1"/>
      <c r="M39" s="54"/>
      <c r="N39" s="54"/>
      <c r="O39" s="54"/>
    </row>
    <row r="40" spans="1:15" x14ac:dyDescent="0.25">
      <c r="B40" s="1"/>
      <c r="C40" s="1"/>
      <c r="D40" s="1"/>
      <c r="E40" s="1"/>
      <c r="F40" s="1"/>
      <c r="M40" s="54"/>
      <c r="N40" s="54"/>
      <c r="O40" s="54"/>
    </row>
    <row r="41" spans="1:15" x14ac:dyDescent="0.25">
      <c r="B41" s="1"/>
      <c r="C41" s="1"/>
      <c r="D41" s="1"/>
      <c r="E41" s="1"/>
      <c r="F41" s="1"/>
      <c r="M41" s="54"/>
      <c r="N41" s="54"/>
      <c r="O41" s="54"/>
    </row>
    <row r="42" spans="1:15" x14ac:dyDescent="0.25">
      <c r="B42" s="1"/>
      <c r="C42" s="1"/>
      <c r="D42" s="1"/>
      <c r="E42" s="1"/>
      <c r="F42" s="1"/>
      <c r="M42" s="54"/>
      <c r="N42" s="54"/>
      <c r="O42" s="54"/>
    </row>
    <row r="43" spans="1:15" x14ac:dyDescent="0.25">
      <c r="B43" s="1"/>
      <c r="C43" s="1"/>
      <c r="D43" s="1"/>
      <c r="E43" s="1"/>
      <c r="F43" s="1"/>
      <c r="M43" s="54"/>
      <c r="N43" s="54"/>
      <c r="O43" s="54"/>
    </row>
    <row r="44" spans="1:15" x14ac:dyDescent="0.25">
      <c r="B44" s="1"/>
      <c r="C44" s="1"/>
      <c r="D44" s="1"/>
      <c r="E44" s="1"/>
      <c r="F44" s="1"/>
      <c r="M44" s="54"/>
      <c r="N44" s="54"/>
      <c r="O44" s="54"/>
    </row>
    <row r="45" spans="1:15" x14ac:dyDescent="0.25">
      <c r="B45" s="1"/>
      <c r="C45" s="1"/>
      <c r="D45" s="1"/>
      <c r="E45" s="1"/>
      <c r="F45" s="1"/>
      <c r="M45" s="54"/>
      <c r="N45" s="54"/>
      <c r="O45" s="54"/>
    </row>
    <row r="46" spans="1:15" x14ac:dyDescent="0.25">
      <c r="B46" s="1"/>
      <c r="C46" s="1"/>
      <c r="D46" s="1"/>
      <c r="E46" s="1"/>
      <c r="F46" s="1"/>
      <c r="M46" s="54"/>
      <c r="N46" s="54"/>
      <c r="O46" s="54"/>
    </row>
    <row r="47" spans="1:15" x14ac:dyDescent="0.25">
      <c r="B47" s="1"/>
      <c r="C47" s="1"/>
      <c r="D47" s="1"/>
      <c r="E47" s="1"/>
      <c r="F47" s="1"/>
      <c r="M47" s="54"/>
      <c r="N47" s="54"/>
      <c r="O47" s="54"/>
    </row>
    <row r="48" spans="1:15" x14ac:dyDescent="0.25">
      <c r="B48" s="1"/>
      <c r="C48" s="1"/>
      <c r="D48" s="1"/>
      <c r="E48" s="1"/>
      <c r="F48" s="1"/>
      <c r="M48" s="54"/>
      <c r="N48" s="54"/>
      <c r="O48" s="54"/>
    </row>
    <row r="49" spans="1:25" x14ac:dyDescent="0.25">
      <c r="B49" s="1"/>
      <c r="C49" s="1"/>
      <c r="D49" s="1"/>
      <c r="E49" s="1"/>
      <c r="F49" s="1"/>
      <c r="M49" s="54"/>
      <c r="N49" s="54"/>
      <c r="O49" s="54"/>
    </row>
    <row r="50" spans="1:25" x14ac:dyDescent="0.25">
      <c r="B50" s="1"/>
      <c r="C50" s="1"/>
      <c r="D50" s="1"/>
      <c r="E50" s="1"/>
      <c r="F50" s="1"/>
      <c r="M50" s="54"/>
      <c r="N50" s="54"/>
      <c r="O50" s="54"/>
    </row>
    <row r="51" spans="1:25" x14ac:dyDescent="0.25">
      <c r="A51" s="110" t="s">
        <v>69</v>
      </c>
      <c r="B51" s="110"/>
      <c r="C51" s="110"/>
      <c r="D51" s="110"/>
      <c r="E51" s="110"/>
      <c r="F51" s="110"/>
      <c r="G51" s="110"/>
      <c r="H51" s="110"/>
      <c r="I51" s="110"/>
      <c r="J51" s="110"/>
      <c r="K51" s="110"/>
      <c r="M51" s="111" t="s">
        <v>70</v>
      </c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1"/>
      <c r="Y51" s="111"/>
    </row>
    <row r="52" spans="1:25" x14ac:dyDescent="0.25">
      <c r="A52" s="29"/>
      <c r="B52" s="29" t="s">
        <v>71</v>
      </c>
      <c r="C52" s="29"/>
      <c r="D52" s="29"/>
      <c r="E52" s="29"/>
      <c r="F52" s="29"/>
      <c r="G52" s="56" t="s">
        <v>72</v>
      </c>
      <c r="H52" s="29" t="s">
        <v>73</v>
      </c>
      <c r="I52" s="29" t="s">
        <v>74</v>
      </c>
      <c r="J52" s="29" t="s">
        <v>75</v>
      </c>
      <c r="K52" s="29" t="s">
        <v>76</v>
      </c>
      <c r="M52" s="55"/>
      <c r="N52" s="55"/>
      <c r="O52" s="29" t="s">
        <v>71</v>
      </c>
      <c r="P52" s="29" t="s">
        <v>72</v>
      </c>
      <c r="Q52" s="29"/>
      <c r="R52" s="29" t="s">
        <v>73</v>
      </c>
      <c r="S52" s="57"/>
      <c r="T52" s="30" t="s">
        <v>74</v>
      </c>
      <c r="U52" s="30"/>
      <c r="V52" s="30"/>
      <c r="W52" s="29" t="s">
        <v>75</v>
      </c>
      <c r="X52" s="29" t="s">
        <v>76</v>
      </c>
    </row>
    <row r="53" spans="1:25" x14ac:dyDescent="0.25">
      <c r="A53" s="29" t="str">
        <f>A7</f>
        <v>Ayguesvives - Gymnase</v>
      </c>
      <c r="B53" s="36">
        <f>H7/6</f>
        <v>0</v>
      </c>
      <c r="C53" s="36"/>
      <c r="D53" s="36"/>
      <c r="E53" s="36"/>
      <c r="F53" s="36"/>
      <c r="G53" s="58">
        <f>J7/6</f>
        <v>0</v>
      </c>
      <c r="H53" s="36">
        <f>L7/6</f>
        <v>7707</v>
      </c>
      <c r="I53" s="36">
        <f>N7/6</f>
        <v>7322.666666666667</v>
      </c>
      <c r="J53" s="36">
        <f>P7/6</f>
        <v>881.90333333333331</v>
      </c>
      <c r="K53" s="36">
        <f>Q7/6</f>
        <v>7471.166666666667</v>
      </c>
      <c r="L53" s="59"/>
      <c r="M53" s="29" t="str">
        <f t="shared" ref="M53:M67" si="12">A53</f>
        <v>Ayguesvives - Gymnase</v>
      </c>
      <c r="N53" s="29"/>
      <c r="O53" s="36">
        <f>I7/6</f>
        <v>0</v>
      </c>
      <c r="P53" s="36">
        <f>K7/6</f>
        <v>0</v>
      </c>
      <c r="Q53" s="36"/>
      <c r="R53" s="36">
        <f>M7/6</f>
        <v>929.39</v>
      </c>
      <c r="S53" s="57"/>
      <c r="T53" s="60">
        <f>P7/6</f>
        <v>881.90333333333331</v>
      </c>
      <c r="U53" s="60"/>
      <c r="V53" s="60"/>
      <c r="W53" s="36">
        <f>Q7/6</f>
        <v>7471.166666666667</v>
      </c>
      <c r="X53" s="36">
        <f>S7/6</f>
        <v>908.56833333333327</v>
      </c>
    </row>
    <row r="54" spans="1:25" x14ac:dyDescent="0.25">
      <c r="A54" s="29" t="str">
        <f>A5</f>
        <v xml:space="preserve">Mongiscard - Centre de secours </v>
      </c>
      <c r="B54" s="36">
        <f>H5/9</f>
        <v>0</v>
      </c>
      <c r="C54" s="36"/>
      <c r="D54" s="36"/>
      <c r="E54" s="36"/>
      <c r="F54" s="36"/>
      <c r="G54" s="58">
        <f>J5/9</f>
        <v>0</v>
      </c>
      <c r="H54" s="36">
        <f>L5/9</f>
        <v>0</v>
      </c>
      <c r="I54" s="36">
        <f>N5/9</f>
        <v>0</v>
      </c>
      <c r="J54" s="36">
        <f>P5/9</f>
        <v>0</v>
      </c>
      <c r="K54" s="36">
        <f>Q5/9</f>
        <v>1245.4444444444443</v>
      </c>
      <c r="L54" s="59"/>
      <c r="M54" s="29" t="str">
        <f t="shared" si="12"/>
        <v xml:space="preserve">Mongiscard - Centre de secours </v>
      </c>
      <c r="N54" s="29"/>
      <c r="O54" s="36">
        <f>I5/9</f>
        <v>0</v>
      </c>
      <c r="P54" s="36">
        <f>K5/9</f>
        <v>0</v>
      </c>
      <c r="Q54" s="36"/>
      <c r="R54" s="36">
        <f>M5/9</f>
        <v>0</v>
      </c>
      <c r="S54" s="57"/>
      <c r="T54" s="60">
        <f>P5/9</f>
        <v>0</v>
      </c>
      <c r="U54" s="60"/>
      <c r="V54" s="60"/>
      <c r="W54" s="36">
        <f>Q5/9</f>
        <v>1245.4444444444443</v>
      </c>
      <c r="X54" s="36">
        <f>S5/9</f>
        <v>188.3111111111111</v>
      </c>
    </row>
    <row r="55" spans="1:25" x14ac:dyDescent="0.25">
      <c r="A55" s="29" t="str">
        <f>A8</f>
        <v>Escalquens - Maison des solidarites</v>
      </c>
      <c r="B55" s="36">
        <f>H8/9</f>
        <v>0</v>
      </c>
      <c r="C55" s="36"/>
      <c r="D55" s="36"/>
      <c r="E55" s="36"/>
      <c r="F55" s="36"/>
      <c r="G55" s="58">
        <f>J8/9</f>
        <v>1289.7777777777778</v>
      </c>
      <c r="H55" s="36">
        <f>L8/9</f>
        <v>1226.8888888888889</v>
      </c>
      <c r="I55" s="36">
        <f>N8/9</f>
        <v>1195.5555555555557</v>
      </c>
      <c r="J55" s="36">
        <f t="shared" ref="J55:K57" si="13">P8/9</f>
        <v>234.5888888888889</v>
      </c>
      <c r="K55" s="36">
        <f t="shared" si="13"/>
        <v>1270.3333333333333</v>
      </c>
      <c r="L55" s="59"/>
      <c r="M55" s="29" t="str">
        <f t="shared" si="12"/>
        <v>Escalquens - Maison des solidarites</v>
      </c>
      <c r="N55" s="29"/>
      <c r="O55" s="36">
        <f>I8/9</f>
        <v>0</v>
      </c>
      <c r="P55" s="36">
        <f>K8/9</f>
        <v>252.70888888888891</v>
      </c>
      <c r="Q55" s="36"/>
      <c r="R55" s="36">
        <f>M8/9</f>
        <v>241.01111111111109</v>
      </c>
      <c r="S55" s="57"/>
      <c r="T55" s="60">
        <f>P8/9</f>
        <v>234.5888888888889</v>
      </c>
      <c r="U55" s="60"/>
      <c r="V55" s="60"/>
      <c r="W55" s="36">
        <f>Q8/9</f>
        <v>1270.3333333333333</v>
      </c>
      <c r="X55" s="36">
        <f>S8/9</f>
        <v>251.53888888888889</v>
      </c>
    </row>
    <row r="56" spans="1:25" x14ac:dyDescent="0.25">
      <c r="A56" s="29" t="str">
        <f>A9</f>
        <v>Escalquens - Espace Berjean</v>
      </c>
      <c r="B56" s="36">
        <f>H9/9</f>
        <v>0</v>
      </c>
      <c r="C56" s="36"/>
      <c r="D56" s="36"/>
      <c r="E56" s="36"/>
      <c r="F56" s="36"/>
      <c r="G56" s="58">
        <f>J9/9</f>
        <v>1296.2222222222222</v>
      </c>
      <c r="H56" s="36">
        <f>L9/9</f>
        <v>1240.8888888888889</v>
      </c>
      <c r="I56" s="36">
        <f>N9/9</f>
        <v>1188.5555555555557</v>
      </c>
      <c r="J56" s="36">
        <f t="shared" si="13"/>
        <v>232.77777777777777</v>
      </c>
      <c r="K56" s="36">
        <f t="shared" si="13"/>
        <v>1275.2222222222222</v>
      </c>
      <c r="L56" s="59"/>
      <c r="M56" s="29" t="str">
        <f t="shared" si="12"/>
        <v>Escalquens - Espace Berjean</v>
      </c>
      <c r="N56" s="29"/>
      <c r="O56" s="36">
        <f>I9/9</f>
        <v>0</v>
      </c>
      <c r="P56" s="36">
        <f>K9/9</f>
        <v>253.5588888888889</v>
      </c>
      <c r="Q56" s="36"/>
      <c r="R56" s="36">
        <f>M9/9</f>
        <v>243.39111111111112</v>
      </c>
      <c r="S56" s="57"/>
      <c r="T56" s="60">
        <f>P9/9</f>
        <v>232.77777777777777</v>
      </c>
      <c r="U56" s="60"/>
      <c r="V56" s="60"/>
      <c r="W56" s="36">
        <f>Q9/9</f>
        <v>1275.2222222222222</v>
      </c>
      <c r="X56" s="36">
        <f>S9/9</f>
        <v>252.50666666666666</v>
      </c>
    </row>
    <row r="57" spans="1:25" x14ac:dyDescent="0.25">
      <c r="A57" s="29" t="str">
        <f>A10</f>
        <v>Noueilles - Salle des Fêtes</v>
      </c>
      <c r="B57" s="36">
        <f>H10/9</f>
        <v>0</v>
      </c>
      <c r="C57" s="36"/>
      <c r="D57" s="36"/>
      <c r="E57" s="36"/>
      <c r="F57" s="36"/>
      <c r="G57" s="58">
        <f>J10/9</f>
        <v>1318.7777777777778</v>
      </c>
      <c r="H57" s="36">
        <f>L10/9</f>
        <v>1179.7777777777778</v>
      </c>
      <c r="I57" s="36">
        <f>N10/9</f>
        <v>1169.6666666666667</v>
      </c>
      <c r="J57" s="36">
        <f t="shared" si="13"/>
        <v>229.48444444444445</v>
      </c>
      <c r="K57" s="36">
        <f t="shared" si="13"/>
        <v>1248.5555555555557</v>
      </c>
      <c r="L57" s="59"/>
      <c r="M57" s="29" t="str">
        <f t="shared" si="12"/>
        <v>Noueilles - Salle des Fêtes</v>
      </c>
      <c r="N57" s="29"/>
      <c r="O57" s="36">
        <f>I10/9</f>
        <v>0</v>
      </c>
      <c r="P57" s="36">
        <f>K10/9</f>
        <v>258.39333333333332</v>
      </c>
      <c r="Q57" s="36"/>
      <c r="R57" s="36">
        <f>M10/9</f>
        <v>231.75333333333336</v>
      </c>
      <c r="S57" s="57"/>
      <c r="T57" s="60">
        <f>P10/9</f>
        <v>229.48444444444445</v>
      </c>
      <c r="U57" s="60"/>
      <c r="V57" s="60"/>
      <c r="W57" s="36">
        <f>Q10/9</f>
        <v>1248.5555555555557</v>
      </c>
      <c r="X57" s="36">
        <f>S10/9</f>
        <v>247.22666666666666</v>
      </c>
    </row>
    <row r="58" spans="1:25" x14ac:dyDescent="0.25">
      <c r="A58" s="29" t="str">
        <f>A12</f>
        <v>Donneville - Vestiaires</v>
      </c>
      <c r="B58" s="36">
        <f>H12/9</f>
        <v>820.66666666666663</v>
      </c>
      <c r="C58" s="36"/>
      <c r="D58" s="36"/>
      <c r="E58" s="36"/>
      <c r="F58" s="36"/>
      <c r="G58" s="58">
        <f>J12/9</f>
        <v>799.77777777777783</v>
      </c>
      <c r="H58" s="36">
        <f>L12/9</f>
        <v>759.44444444444446</v>
      </c>
      <c r="I58" s="36">
        <f>N12/9</f>
        <v>767.44444444444446</v>
      </c>
      <c r="J58" s="36">
        <f>P12/9</f>
        <v>181.93333333333334</v>
      </c>
      <c r="K58" s="36">
        <f>Q12/9</f>
        <v>778.11111111111109</v>
      </c>
      <c r="L58" s="59"/>
      <c r="M58" s="29" t="str">
        <f t="shared" si="12"/>
        <v>Donneville - Vestiaires</v>
      </c>
      <c r="N58" s="29"/>
      <c r="O58" s="36">
        <f>I12/9</f>
        <v>193.05444444444444</v>
      </c>
      <c r="P58" s="36">
        <f>K12/9</f>
        <v>189.29888888888888</v>
      </c>
      <c r="Q58" s="36"/>
      <c r="R58" s="36">
        <f>M12/9</f>
        <v>180.26333333333332</v>
      </c>
      <c r="S58" s="57"/>
      <c r="T58" s="60">
        <f>P12/9</f>
        <v>181.93333333333334</v>
      </c>
      <c r="U58" s="60"/>
      <c r="V58" s="60"/>
      <c r="W58" s="36">
        <f>Q12/9</f>
        <v>778.11111111111109</v>
      </c>
      <c r="X58" s="36">
        <f>S12/9</f>
        <v>186.15444444444447</v>
      </c>
    </row>
    <row r="59" spans="1:25" x14ac:dyDescent="0.25">
      <c r="A59" s="29" t="str">
        <f>A14</f>
        <v>Aureville - Atelier</v>
      </c>
      <c r="B59" s="36">
        <f>H14/9</f>
        <v>1291.5555555555557</v>
      </c>
      <c r="C59" s="36"/>
      <c r="D59" s="36"/>
      <c r="E59" s="36"/>
      <c r="F59" s="36"/>
      <c r="G59" s="58">
        <f>J14/9</f>
        <v>1194.2222222222222</v>
      </c>
      <c r="H59" s="36">
        <f>L14/9</f>
        <v>1144.6666666666667</v>
      </c>
      <c r="I59" s="36">
        <f>N14/9</f>
        <v>1039.2222222222222</v>
      </c>
      <c r="J59" s="36">
        <f>P14/9</f>
        <v>246.44444444444446</v>
      </c>
      <c r="K59" s="36">
        <f>Q14/9</f>
        <v>1303.4444444444443</v>
      </c>
      <c r="L59" s="59"/>
      <c r="M59" s="29" t="str">
        <f t="shared" si="12"/>
        <v>Aureville - Atelier</v>
      </c>
      <c r="N59" s="29"/>
      <c r="O59" s="36">
        <f>I14/9</f>
        <v>303.90111111111111</v>
      </c>
      <c r="P59" s="36">
        <f>K14/9</f>
        <v>282.80333333333334</v>
      </c>
      <c r="Q59" s="36"/>
      <c r="R59" s="36">
        <f>M14/9</f>
        <v>271.77999999999997</v>
      </c>
      <c r="S59" s="57"/>
      <c r="T59" s="60">
        <f>P14/9</f>
        <v>246.44444444444446</v>
      </c>
      <c r="U59" s="60"/>
      <c r="V59" s="60"/>
      <c r="W59" s="36">
        <f>Q14/9</f>
        <v>1303.4444444444443</v>
      </c>
      <c r="X59" s="36">
        <f>S14/9</f>
        <v>312.0577777777778</v>
      </c>
    </row>
    <row r="60" spans="1:25" x14ac:dyDescent="0.25">
      <c r="A60" s="29" t="str">
        <f>A13</f>
        <v>Montbrun -Ecole</v>
      </c>
      <c r="B60" s="36">
        <f>H13/9</f>
        <v>0</v>
      </c>
      <c r="C60" s="36"/>
      <c r="D60" s="36"/>
      <c r="E60" s="36"/>
      <c r="F60" s="36"/>
      <c r="G60" s="58">
        <f>J13/9</f>
        <v>0</v>
      </c>
      <c r="H60" s="36">
        <f>L13/9</f>
        <v>4650</v>
      </c>
      <c r="I60" s="36">
        <f>N13/9</f>
        <v>3937.8888888888887</v>
      </c>
      <c r="J60" s="36">
        <f>P13/9</f>
        <v>474.27000000000004</v>
      </c>
      <c r="K60" s="36">
        <f>Q13/9</f>
        <v>5107.2222222222226</v>
      </c>
      <c r="L60" s="59"/>
      <c r="M60" s="29" t="str">
        <f t="shared" si="12"/>
        <v>Montbrun -Ecole</v>
      </c>
      <c r="N60" s="29"/>
      <c r="O60" s="36">
        <f>I13/9</f>
        <v>0</v>
      </c>
      <c r="P60" s="36">
        <f>K13/9</f>
        <v>0</v>
      </c>
      <c r="Q60" s="36"/>
      <c r="R60" s="36">
        <f>M13/9</f>
        <v>560.79888888888888</v>
      </c>
      <c r="S60" s="57"/>
      <c r="T60" s="60">
        <f>P13/9</f>
        <v>474.27000000000004</v>
      </c>
      <c r="U60" s="60"/>
      <c r="V60" s="60"/>
      <c r="W60" s="36">
        <f>Q13/9</f>
        <v>5107.2222222222226</v>
      </c>
      <c r="X60" s="36">
        <f>S13/9</f>
        <v>606.80444444444447</v>
      </c>
    </row>
    <row r="61" spans="1:25" x14ac:dyDescent="0.25">
      <c r="A61" s="29" t="str">
        <f t="shared" ref="A61:A67" si="14">A15</f>
        <v>Labège -Mairie annexe</v>
      </c>
      <c r="B61" s="36">
        <f>H15/9</f>
        <v>1285.8888888888889</v>
      </c>
      <c r="C61" s="36"/>
      <c r="D61" s="36"/>
      <c r="E61" s="36"/>
      <c r="F61" s="36"/>
      <c r="G61" s="58">
        <f>J15/9</f>
        <v>1248.6666666666667</v>
      </c>
      <c r="H61" s="36">
        <f>L15/9</f>
        <v>1071.5555555555557</v>
      </c>
      <c r="I61" s="36">
        <f>N15/9</f>
        <v>1340.6666666666667</v>
      </c>
      <c r="J61" s="36">
        <f>P15/9</f>
        <v>317.88888888888891</v>
      </c>
      <c r="K61" s="36">
        <f>Q15/9</f>
        <v>1191.4444444444443</v>
      </c>
      <c r="L61" s="59"/>
      <c r="M61" s="29" t="str">
        <f t="shared" si="12"/>
        <v>Labège -Mairie annexe</v>
      </c>
      <c r="N61" s="29"/>
      <c r="O61" s="36">
        <f>I15/9</f>
        <v>302.59333333333336</v>
      </c>
      <c r="P61" s="36">
        <f>K15/9</f>
        <v>289.92444444444448</v>
      </c>
      <c r="Q61" s="36"/>
      <c r="R61" s="36">
        <f>M15/9</f>
        <v>254.46333333333334</v>
      </c>
      <c r="S61" s="57"/>
      <c r="T61" s="60">
        <f>P15/9</f>
        <v>317.88888888888891</v>
      </c>
      <c r="U61" s="60"/>
      <c r="V61" s="60"/>
      <c r="W61" s="36">
        <f>Q15/9</f>
        <v>1191.4444444444443</v>
      </c>
      <c r="X61" s="36">
        <f>S15/9</f>
        <v>285.24333333333334</v>
      </c>
    </row>
    <row r="62" spans="1:25" x14ac:dyDescent="0.25">
      <c r="A62" s="29" t="str">
        <f t="shared" si="14"/>
        <v>Ayguesvives - MJC</v>
      </c>
      <c r="B62" s="36">
        <f>H16/9</f>
        <v>1289.2222222222222</v>
      </c>
      <c r="C62" s="36"/>
      <c r="D62" s="36"/>
      <c r="E62" s="36"/>
      <c r="F62" s="36"/>
      <c r="G62" s="58">
        <f>J16/9</f>
        <v>1242.6666666666667</v>
      </c>
      <c r="H62" s="36">
        <f>L16/9</f>
        <v>1183.8888888888889</v>
      </c>
      <c r="I62" s="36">
        <f>N16/9</f>
        <v>1193.7777777777778</v>
      </c>
      <c r="J62" s="36">
        <f>P16/9</f>
        <v>235.69777777777779</v>
      </c>
      <c r="K62" s="36">
        <f>Q16/9</f>
        <v>1195.7777777777778</v>
      </c>
      <c r="L62" s="59"/>
      <c r="M62" s="29" t="str">
        <f t="shared" si="12"/>
        <v>Ayguesvives - MJC</v>
      </c>
      <c r="N62" s="29"/>
      <c r="O62" s="36">
        <f>I16/9</f>
        <v>252.6877777777778</v>
      </c>
      <c r="P62" s="36">
        <f>K16/9</f>
        <v>244.97555555555559</v>
      </c>
      <c r="Q62" s="36"/>
      <c r="R62" s="36">
        <f>M16/9</f>
        <v>234.05333333333334</v>
      </c>
      <c r="S62" s="57"/>
      <c r="T62" s="60">
        <f>P16/9</f>
        <v>235.69777777777779</v>
      </c>
      <c r="U62" s="60"/>
      <c r="V62" s="60"/>
      <c r="W62" s="36">
        <f>Q16/9</f>
        <v>1195.7777777777778</v>
      </c>
      <c r="X62" s="36">
        <f>S16/9</f>
        <v>238.36666666666667</v>
      </c>
    </row>
    <row r="63" spans="1:25" x14ac:dyDescent="0.25">
      <c r="A63" s="29" t="str">
        <f t="shared" si="14"/>
        <v>Labège - Ecole Maternelle</v>
      </c>
      <c r="B63" s="36">
        <f>H17/36</f>
        <v>290.16666666666669</v>
      </c>
      <c r="C63" s="36"/>
      <c r="D63" s="36"/>
      <c r="E63" s="36"/>
      <c r="F63" s="36"/>
      <c r="G63" s="58">
        <f>J17/36</f>
        <v>273.36111111111109</v>
      </c>
      <c r="H63" s="36">
        <f>L17/36</f>
        <v>267.88888888888891</v>
      </c>
      <c r="I63" s="36">
        <f>N17/36</f>
        <v>260.27777777777777</v>
      </c>
      <c r="J63" s="36">
        <f>P17/36</f>
        <v>61.723055555555561</v>
      </c>
      <c r="K63" s="36">
        <f>Q17/36</f>
        <v>252.75</v>
      </c>
      <c r="L63" s="59"/>
      <c r="M63" s="29" t="str">
        <f t="shared" si="12"/>
        <v>Labège - Ecole Maternelle</v>
      </c>
      <c r="N63" s="29"/>
      <c r="O63" s="36">
        <f>I17/36</f>
        <v>68.279166666666669</v>
      </c>
      <c r="P63" s="36">
        <f>K17/36</f>
        <v>64.638055555555553</v>
      </c>
      <c r="Q63" s="36"/>
      <c r="R63" s="36">
        <f>M17/36</f>
        <v>63.615833333333335</v>
      </c>
      <c r="S63" s="57"/>
      <c r="T63" s="60">
        <f>P17/36</f>
        <v>61.723055555555561</v>
      </c>
      <c r="U63" s="60"/>
      <c r="V63" s="60"/>
      <c r="W63" s="36">
        <f>Q17/36</f>
        <v>252.75</v>
      </c>
      <c r="X63" s="36">
        <f>S17/36</f>
        <v>60.477499999999999</v>
      </c>
    </row>
    <row r="64" spans="1:25" x14ac:dyDescent="0.25">
      <c r="A64" s="29" t="str">
        <f t="shared" si="14"/>
        <v>Ayguesvives - Crèche</v>
      </c>
      <c r="B64" s="36">
        <f>H18/36</f>
        <v>297.94444444444446</v>
      </c>
      <c r="C64" s="36"/>
      <c r="D64" s="36"/>
      <c r="E64" s="36"/>
      <c r="F64" s="36"/>
      <c r="G64" s="58">
        <f>J18/36</f>
        <v>277.13888888888891</v>
      </c>
      <c r="H64" s="36">
        <f>L18/36</f>
        <v>274.02777777777777</v>
      </c>
      <c r="I64" s="36">
        <f>N18/36</f>
        <v>282.27777777777777</v>
      </c>
      <c r="J64" s="36">
        <f>P18/36</f>
        <v>66.94027777777778</v>
      </c>
      <c r="K64" s="36">
        <f>Q18/36</f>
        <v>276.77777777777777</v>
      </c>
      <c r="L64" s="59"/>
      <c r="M64" s="29" t="str">
        <f t="shared" si="12"/>
        <v>Ayguesvives - Crèche</v>
      </c>
      <c r="N64" s="29"/>
      <c r="O64" s="36">
        <f>I18/36</f>
        <v>70.11</v>
      </c>
      <c r="P64" s="36">
        <f>K18/36</f>
        <v>65.64</v>
      </c>
      <c r="Q64" s="36"/>
      <c r="R64" s="36">
        <f>M18/36</f>
        <v>65.067777777777778</v>
      </c>
      <c r="S64" s="57"/>
      <c r="T64" s="60">
        <f>P18/36</f>
        <v>66.94027777777778</v>
      </c>
      <c r="U64" s="60"/>
      <c r="V64" s="60"/>
      <c r="W64" s="36">
        <f>Q18/36</f>
        <v>276.77777777777777</v>
      </c>
      <c r="X64" s="36">
        <f>S18/36</f>
        <v>66.263333333333335</v>
      </c>
    </row>
    <row r="65" spans="1:24" x14ac:dyDescent="0.25">
      <c r="A65" s="29" t="str">
        <f t="shared" si="14"/>
        <v>Escalquens - Crèche</v>
      </c>
      <c r="B65" s="36">
        <f>H19/32</f>
        <v>335.1875</v>
      </c>
      <c r="C65" s="36"/>
      <c r="D65" s="36"/>
      <c r="E65" s="36"/>
      <c r="F65" s="36"/>
      <c r="G65" s="58">
        <f>J19/32</f>
        <v>313.875</v>
      </c>
      <c r="H65" s="36">
        <f>L19/32</f>
        <v>292.46875</v>
      </c>
      <c r="I65" s="36">
        <f>N19/32</f>
        <v>298.625</v>
      </c>
      <c r="J65" s="36">
        <f t="shared" ref="J65:K67" si="15">P19/32</f>
        <v>70.817812500000002</v>
      </c>
      <c r="K65" s="36">
        <f t="shared" si="15"/>
        <v>275.15625</v>
      </c>
      <c r="L65" s="59"/>
      <c r="M65" s="29" t="str">
        <f t="shared" si="12"/>
        <v>Escalquens - Crèche</v>
      </c>
      <c r="N65" s="29"/>
      <c r="O65" s="36">
        <f>I19/32</f>
        <v>78.873750000000001</v>
      </c>
      <c r="P65" s="36">
        <f>K19/32</f>
        <v>74.311562499999994</v>
      </c>
      <c r="Q65" s="36"/>
      <c r="R65" s="36">
        <f>M19/32</f>
        <v>70.7734375</v>
      </c>
      <c r="S65" s="57"/>
      <c r="T65" s="60">
        <f>P19/32</f>
        <v>70.817812500000002</v>
      </c>
      <c r="U65" s="60"/>
      <c r="V65" s="60"/>
      <c r="W65" s="36">
        <f>Q19/32</f>
        <v>275.15625</v>
      </c>
      <c r="X65" s="36">
        <f>S19/32</f>
        <v>65.875312500000007</v>
      </c>
    </row>
    <row r="66" spans="1:24" x14ac:dyDescent="0.25">
      <c r="A66" s="29" t="str">
        <f t="shared" si="14"/>
        <v>Espanès - Hangar</v>
      </c>
      <c r="B66" s="36">
        <f>H20/32</f>
        <v>0</v>
      </c>
      <c r="C66" s="36"/>
      <c r="D66" s="36"/>
      <c r="E66" s="36"/>
      <c r="F66" s="36"/>
      <c r="G66" s="58">
        <f>J20/32</f>
        <v>0</v>
      </c>
      <c r="H66" s="36">
        <f>L20/32</f>
        <v>0</v>
      </c>
      <c r="I66" s="36">
        <f>N20/32</f>
        <v>1423.59375</v>
      </c>
      <c r="J66" s="36">
        <f t="shared" si="15"/>
        <v>158.8096875</v>
      </c>
      <c r="K66" s="36">
        <f t="shared" si="15"/>
        <v>1392.28125</v>
      </c>
      <c r="L66" s="59"/>
      <c r="M66" s="29" t="str">
        <f t="shared" si="12"/>
        <v>Espanès - Hangar</v>
      </c>
      <c r="N66" s="29"/>
      <c r="O66" s="36">
        <f>I20/32</f>
        <v>0</v>
      </c>
      <c r="P66" s="36">
        <f>K20/32</f>
        <v>0</v>
      </c>
      <c r="Q66" s="36"/>
      <c r="R66" s="36">
        <f>M20/32</f>
        <v>0</v>
      </c>
      <c r="S66" s="57"/>
      <c r="T66" s="60">
        <f>P20/32</f>
        <v>158.8096875</v>
      </c>
      <c r="U66" s="60"/>
      <c r="V66" s="60"/>
      <c r="W66" s="36">
        <f>Q20/32</f>
        <v>1392.28125</v>
      </c>
      <c r="X66" s="36">
        <f>S20/32</f>
        <v>161.5534375</v>
      </c>
    </row>
    <row r="67" spans="1:24" x14ac:dyDescent="0.25">
      <c r="A67" s="29" t="str">
        <f t="shared" si="14"/>
        <v xml:space="preserve">Lagardelle - Cantine </v>
      </c>
      <c r="B67" s="36">
        <f>H21/32</f>
        <v>0</v>
      </c>
      <c r="C67" s="36"/>
      <c r="D67" s="36"/>
      <c r="E67" s="36"/>
      <c r="F67" s="36"/>
      <c r="G67" s="58">
        <f>J21/32</f>
        <v>0</v>
      </c>
      <c r="H67" s="36">
        <f>L21/32</f>
        <v>0</v>
      </c>
      <c r="I67" s="36">
        <f>N21/32</f>
        <v>0</v>
      </c>
      <c r="J67" s="36">
        <f t="shared" si="15"/>
        <v>0</v>
      </c>
      <c r="K67" s="36">
        <f t="shared" si="15"/>
        <v>0</v>
      </c>
      <c r="L67" s="59"/>
      <c r="M67" s="29" t="str">
        <f t="shared" si="12"/>
        <v xml:space="preserve">Lagardelle - Cantine </v>
      </c>
      <c r="N67" s="29"/>
      <c r="O67" s="36">
        <f>I21/32</f>
        <v>0</v>
      </c>
      <c r="P67" s="36">
        <f>K21/32</f>
        <v>0</v>
      </c>
      <c r="Q67" s="36"/>
      <c r="R67" s="36">
        <f>M21/32</f>
        <v>0</v>
      </c>
      <c r="S67" s="57"/>
      <c r="T67" s="60">
        <f>P21/32</f>
        <v>0</v>
      </c>
      <c r="U67" s="60"/>
      <c r="V67" s="60"/>
      <c r="W67" s="36">
        <f>Q21/32</f>
        <v>0</v>
      </c>
      <c r="X67" s="36">
        <f>S21/32</f>
        <v>0</v>
      </c>
    </row>
    <row r="68" spans="1:24" x14ac:dyDescent="0.25">
      <c r="B68" s="1"/>
      <c r="C68" s="1"/>
      <c r="D68" s="1"/>
      <c r="E68" s="1"/>
      <c r="F68" s="1"/>
    </row>
  </sheetData>
  <mergeCells count="17">
    <mergeCell ref="A51:K51"/>
    <mergeCell ref="M51:Y51"/>
    <mergeCell ref="A26:K26"/>
    <mergeCell ref="B27:K27"/>
    <mergeCell ref="B28:G28"/>
    <mergeCell ref="H28:I28"/>
    <mergeCell ref="J28:K28"/>
    <mergeCell ref="Q1:Z1"/>
    <mergeCell ref="AA1:AI1"/>
    <mergeCell ref="H4:I4"/>
    <mergeCell ref="J4:K4"/>
    <mergeCell ref="L4:M4"/>
    <mergeCell ref="N4:P4"/>
    <mergeCell ref="Q4:U4"/>
    <mergeCell ref="V4:Z4"/>
    <mergeCell ref="AA4:AF4"/>
    <mergeCell ref="AG4:AH4"/>
  </mergeCells>
  <conditionalFormatting sqref="F5:F21">
    <cfRule type="expression" dxfId="0" priority="2">
      <formula>MONTH(F5)=MONTH($F$1)</formula>
    </cfRule>
  </conditionalFormatting>
  <pageMargins left="0.7" right="0.7" top="0.75" bottom="0.75" header="0.511811023622047" footer="0.511811023622047"/>
  <pageSetup paperSize="9" fitToHeight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zoomScaleNormal="100" workbookViewId="0"/>
  </sheetViews>
  <sheetFormatPr baseColWidth="10" defaultColWidth="10.5703125" defaultRowHeight="15" x14ac:dyDescent="0.25"/>
  <cols>
    <col min="3" max="3" width="22.5703125" customWidth="1"/>
  </cols>
  <sheetData>
    <row r="1" spans="1:5" x14ac:dyDescent="0.25">
      <c r="A1" s="11" t="s">
        <v>77</v>
      </c>
      <c r="B1" s="11" t="s">
        <v>3</v>
      </c>
      <c r="C1" s="12" t="s">
        <v>4</v>
      </c>
      <c r="D1" s="11" t="s">
        <v>5</v>
      </c>
      <c r="E1" s="12" t="s">
        <v>6</v>
      </c>
    </row>
    <row r="2" spans="1:5" ht="60" x14ac:dyDescent="0.25">
      <c r="A2" s="32" t="s">
        <v>39</v>
      </c>
      <c r="B2" s="32">
        <v>6</v>
      </c>
      <c r="C2" s="24">
        <v>23287554141481</v>
      </c>
      <c r="D2" s="7" t="s">
        <v>40</v>
      </c>
      <c r="E2" s="24">
        <v>591542</v>
      </c>
    </row>
    <row r="3" spans="1:5" x14ac:dyDescent="0.25">
      <c r="A3" s="33" t="s">
        <v>47</v>
      </c>
      <c r="B3" s="32">
        <v>9</v>
      </c>
      <c r="C3" s="24">
        <v>23290737931963</v>
      </c>
      <c r="D3" s="33" t="s">
        <v>48</v>
      </c>
      <c r="E3" s="24">
        <v>604549</v>
      </c>
    </row>
    <row r="4" spans="1:5" ht="60" x14ac:dyDescent="0.25">
      <c r="A4" s="32" t="s">
        <v>32</v>
      </c>
      <c r="B4" s="32">
        <v>9</v>
      </c>
      <c r="C4" s="24">
        <v>23258755298302</v>
      </c>
      <c r="D4" s="7" t="s">
        <v>33</v>
      </c>
      <c r="E4" s="24">
        <v>601522</v>
      </c>
    </row>
    <row r="5" spans="1:5" ht="45" x14ac:dyDescent="0.25">
      <c r="A5" s="32" t="s">
        <v>34</v>
      </c>
      <c r="B5" s="32">
        <v>9</v>
      </c>
      <c r="C5" s="24">
        <v>23297250233006</v>
      </c>
      <c r="D5" s="7" t="s">
        <v>29</v>
      </c>
      <c r="E5" s="24">
        <v>600167</v>
      </c>
    </row>
    <row r="6" spans="1:5" x14ac:dyDescent="0.25">
      <c r="A6" s="33" t="s">
        <v>35</v>
      </c>
      <c r="B6" s="32">
        <v>9</v>
      </c>
      <c r="C6" s="24">
        <v>23149348612509</v>
      </c>
      <c r="D6" s="33" t="s">
        <v>36</v>
      </c>
      <c r="E6" s="24">
        <v>604554</v>
      </c>
    </row>
    <row r="7" spans="1:5" ht="45" x14ac:dyDescent="0.25">
      <c r="A7" s="32" t="s">
        <v>28</v>
      </c>
      <c r="B7" s="32">
        <v>36</v>
      </c>
      <c r="C7" s="24">
        <v>23216497696724</v>
      </c>
      <c r="D7" s="7" t="s">
        <v>29</v>
      </c>
      <c r="E7" s="24">
        <v>654591</v>
      </c>
    </row>
    <row r="8" spans="1:5" ht="45" x14ac:dyDescent="0.25">
      <c r="A8" s="32" t="s">
        <v>30</v>
      </c>
      <c r="B8" s="32">
        <v>36</v>
      </c>
      <c r="C8" s="24">
        <v>23284370345361</v>
      </c>
      <c r="D8" s="7" t="s">
        <v>31</v>
      </c>
      <c r="E8" s="24">
        <v>649757</v>
      </c>
    </row>
    <row r="9" spans="1:5" ht="45" x14ac:dyDescent="0.25">
      <c r="A9" s="32" t="s">
        <v>41</v>
      </c>
      <c r="B9" s="32">
        <v>32</v>
      </c>
      <c r="C9" s="24">
        <v>23285383369584</v>
      </c>
      <c r="D9" s="7" t="s">
        <v>42</v>
      </c>
      <c r="E9" s="24">
        <v>655254</v>
      </c>
    </row>
    <row r="10" spans="1:5" x14ac:dyDescent="0.25">
      <c r="A10" s="7" t="s">
        <v>55</v>
      </c>
      <c r="B10" s="42">
        <v>36</v>
      </c>
      <c r="C10" s="43">
        <v>50037426930470</v>
      </c>
      <c r="D10" t="s">
        <v>56</v>
      </c>
      <c r="E10" s="24">
        <v>743785024</v>
      </c>
    </row>
    <row r="11" spans="1:5" x14ac:dyDescent="0.25">
      <c r="A11" s="42" t="s">
        <v>26</v>
      </c>
      <c r="B11" s="42">
        <v>9</v>
      </c>
      <c r="C11" s="24">
        <v>50025703793275</v>
      </c>
      <c r="D11" s="7" t="s">
        <v>27</v>
      </c>
      <c r="E11" s="44">
        <v>743853204</v>
      </c>
    </row>
    <row r="12" spans="1:5" ht="30" x14ac:dyDescent="0.25">
      <c r="A12" s="32" t="s">
        <v>57</v>
      </c>
      <c r="B12" s="32">
        <v>30</v>
      </c>
      <c r="C12" s="50">
        <v>50038865323180</v>
      </c>
      <c r="D12" s="51" t="s">
        <v>58</v>
      </c>
      <c r="E12" s="24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zoomScaleNormal="100" workbookViewId="0">
      <selection activeCell="F27" sqref="F27"/>
    </sheetView>
  </sheetViews>
  <sheetFormatPr baseColWidth="10" defaultColWidth="10.5703125" defaultRowHeight="15" x14ac:dyDescent="0.25"/>
  <cols>
    <col min="3" max="3" width="17.28515625" customWidth="1"/>
  </cols>
  <sheetData>
    <row r="1" spans="1:6" x14ac:dyDescent="0.25">
      <c r="A1" s="11" t="s">
        <v>2</v>
      </c>
      <c r="B1" s="11" t="s">
        <v>3</v>
      </c>
      <c r="C1" s="12" t="s">
        <v>4</v>
      </c>
      <c r="D1" s="11" t="s">
        <v>5</v>
      </c>
      <c r="E1" s="12" t="s">
        <v>6</v>
      </c>
      <c r="F1" s="11" t="s">
        <v>7</v>
      </c>
    </row>
    <row r="2" spans="1:6" ht="45" x14ac:dyDescent="0.25">
      <c r="A2" s="37" t="s">
        <v>43</v>
      </c>
      <c r="B2" s="37">
        <v>9</v>
      </c>
      <c r="C2" s="38">
        <v>23274529539462</v>
      </c>
      <c r="D2" s="39" t="s">
        <v>44</v>
      </c>
      <c r="E2" s="38">
        <v>591524</v>
      </c>
      <c r="F2" s="61">
        <v>43272</v>
      </c>
    </row>
    <row r="3" spans="1:6" ht="60" x14ac:dyDescent="0.25">
      <c r="A3" s="37" t="s">
        <v>45</v>
      </c>
      <c r="B3" s="37">
        <v>9</v>
      </c>
      <c r="C3" s="38">
        <v>23286975270240</v>
      </c>
      <c r="D3" s="39" t="s">
        <v>46</v>
      </c>
      <c r="E3" s="38">
        <v>591613</v>
      </c>
      <c r="F3" s="61">
        <v>43301</v>
      </c>
    </row>
    <row r="4" spans="1:6" ht="45" x14ac:dyDescent="0.25">
      <c r="A4" s="37" t="s">
        <v>49</v>
      </c>
      <c r="B4" s="37">
        <v>9</v>
      </c>
      <c r="C4" s="38">
        <v>23287119988097</v>
      </c>
      <c r="D4" s="39" t="s">
        <v>50</v>
      </c>
      <c r="E4" s="38">
        <v>591602</v>
      </c>
      <c r="F4" s="61">
        <v>43340</v>
      </c>
    </row>
    <row r="5" spans="1:6" x14ac:dyDescent="0.25">
      <c r="A5" s="41" t="s">
        <v>51</v>
      </c>
      <c r="B5" s="37">
        <v>9</v>
      </c>
      <c r="C5" s="38">
        <v>23201447050347</v>
      </c>
      <c r="D5" s="41" t="s">
        <v>52</v>
      </c>
      <c r="E5" s="38">
        <v>591745</v>
      </c>
      <c r="F5" s="62">
        <v>43354</v>
      </c>
    </row>
    <row r="6" spans="1:6" x14ac:dyDescent="0.25">
      <c r="A6" s="41" t="s">
        <v>53</v>
      </c>
      <c r="B6" s="37">
        <v>9</v>
      </c>
      <c r="C6" s="38">
        <v>23287264705857</v>
      </c>
      <c r="D6" s="41" t="s">
        <v>54</v>
      </c>
      <c r="E6" s="38">
        <v>591555</v>
      </c>
      <c r="F6" s="62">
        <v>43354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centrales EDF</vt:lpstr>
      <vt:lpstr>centrales Enercoop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Jean-Paul Gardette</dc:creator>
  <dc:description/>
  <cp:lastModifiedBy>Gardette Jean-Paul</cp:lastModifiedBy>
  <cp:revision>1</cp:revision>
  <cp:lastPrinted>2024-05-02T08:30:30Z</cp:lastPrinted>
  <dcterms:created xsi:type="dcterms:W3CDTF">2022-11-10T14:07:27Z</dcterms:created>
  <dcterms:modified xsi:type="dcterms:W3CDTF">2024-12-19T14:44:28Z</dcterms:modified>
  <dc:language>fr-FR</dc:language>
</cp:coreProperties>
</file>