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Facturation ventes\"/>
    </mc:Choice>
  </mc:AlternateContent>
  <bookViews>
    <workbookView xWindow="0" yWindow="0" windowWidth="28800" windowHeight="11235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Feuil1!$A$6:$AJ$24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C11" i="1"/>
  <c r="AC14" i="1" l="1"/>
  <c r="AC15" i="1"/>
  <c r="AC16" i="1"/>
  <c r="AC17" i="1"/>
  <c r="AC18" i="1"/>
  <c r="AC19" i="1"/>
  <c r="AC8" i="1"/>
  <c r="AC9" i="1"/>
  <c r="AC10" i="1"/>
  <c r="AC6" i="1"/>
  <c r="AC7" i="1"/>
  <c r="AC20" i="1"/>
  <c r="AC5" i="1"/>
  <c r="AC21" i="1"/>
  <c r="AC3" i="1"/>
  <c r="AC12" i="1"/>
  <c r="V14" i="1"/>
  <c r="V15" i="1"/>
  <c r="V16" i="1"/>
  <c r="V17" i="1"/>
  <c r="V18" i="1"/>
  <c r="V19" i="1"/>
  <c r="V8" i="1"/>
  <c r="V9" i="1"/>
  <c r="V10" i="1"/>
  <c r="V6" i="1"/>
  <c r="V7" i="1"/>
  <c r="V13" i="1"/>
  <c r="V20" i="1"/>
  <c r="V5" i="1"/>
  <c r="V21" i="1"/>
  <c r="V12" i="1"/>
  <c r="B3" i="1" l="1"/>
  <c r="O14" i="1" l="1"/>
  <c r="O15" i="1"/>
  <c r="O16" i="1"/>
  <c r="O17" i="1"/>
  <c r="O18" i="1"/>
  <c r="O19" i="1"/>
  <c r="O8" i="1"/>
  <c r="O9" i="1"/>
  <c r="O10" i="1"/>
  <c r="O6" i="1"/>
  <c r="O7" i="1"/>
  <c r="O13" i="1"/>
  <c r="O12" i="1"/>
  <c r="R14" i="1"/>
  <c r="R15" i="1"/>
  <c r="R16" i="1"/>
  <c r="R17" i="1"/>
  <c r="R18" i="1"/>
  <c r="R19" i="1"/>
  <c r="R8" i="1"/>
  <c r="R9" i="1"/>
  <c r="R10" i="1"/>
  <c r="R6" i="1"/>
  <c r="R7" i="1"/>
  <c r="R13" i="1"/>
  <c r="R20" i="1"/>
  <c r="R12" i="1"/>
  <c r="AF3" i="1" l="1"/>
  <c r="AD3" i="1"/>
  <c r="Z21" i="1" l="1"/>
  <c r="Z5" i="1"/>
  <c r="Z20" i="1"/>
  <c r="Z14" i="1"/>
  <c r="Z15" i="1"/>
  <c r="Z16" i="1"/>
  <c r="Z17" i="1"/>
  <c r="Z18" i="1"/>
  <c r="Z19" i="1"/>
  <c r="Z8" i="1"/>
  <c r="Z9" i="1"/>
  <c r="Z10" i="1"/>
  <c r="Z6" i="1"/>
  <c r="Z7" i="1"/>
  <c r="Z13" i="1"/>
  <c r="Z12" i="1"/>
  <c r="J30" i="1" l="1"/>
  <c r="K30" i="1"/>
  <c r="J31" i="1"/>
  <c r="K31" i="1"/>
  <c r="J33" i="1"/>
  <c r="K33" i="1"/>
  <c r="J34" i="1"/>
  <c r="K34" i="1"/>
  <c r="J35" i="1"/>
  <c r="K35" i="1"/>
  <c r="I3" i="1"/>
  <c r="O27" i="1" s="1"/>
  <c r="J3" i="1"/>
  <c r="K3" i="1"/>
  <c r="P27" i="1" s="1"/>
  <c r="L3" i="1"/>
  <c r="M3" i="1"/>
  <c r="R27" i="1" s="1"/>
  <c r="N3" i="1"/>
  <c r="P3" i="1"/>
  <c r="T27" i="1" s="1"/>
  <c r="Q3" i="1"/>
  <c r="S3" i="1"/>
  <c r="W27" i="1" s="1"/>
  <c r="H3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O66" i="1"/>
  <c r="P66" i="1"/>
  <c r="R66" i="1"/>
  <c r="T66" i="1"/>
  <c r="O67" i="1"/>
  <c r="P67" i="1"/>
  <c r="R67" i="1"/>
  <c r="T67" i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64" i="1"/>
  <c r="M64" i="1" s="1"/>
  <c r="A65" i="1"/>
  <c r="M65" i="1" s="1"/>
  <c r="A66" i="1"/>
  <c r="M66" i="1" s="1"/>
  <c r="A67" i="1"/>
  <c r="M67" i="1" s="1"/>
  <c r="A53" i="1"/>
  <c r="M53" i="1" s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B66" i="1"/>
  <c r="G66" i="1"/>
  <c r="H66" i="1"/>
  <c r="I66" i="1"/>
  <c r="B67" i="1"/>
  <c r="G67" i="1"/>
  <c r="H67" i="1"/>
  <c r="I67" i="1"/>
  <c r="T53" i="1" l="1"/>
  <c r="T54" i="1"/>
  <c r="T55" i="1"/>
  <c r="T56" i="1"/>
  <c r="T57" i="1"/>
  <c r="T58" i="1"/>
  <c r="T59" i="1"/>
  <c r="T60" i="1"/>
  <c r="T61" i="1"/>
  <c r="T62" i="1"/>
  <c r="T63" i="1"/>
  <c r="T64" i="1"/>
  <c r="T65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O62" i="1"/>
  <c r="G62" i="1"/>
  <c r="P62" i="1"/>
  <c r="H62" i="1"/>
  <c r="R62" i="1"/>
  <c r="I62" i="1"/>
  <c r="O63" i="1"/>
  <c r="G63" i="1"/>
  <c r="P63" i="1"/>
  <c r="H63" i="1"/>
  <c r="R63" i="1"/>
  <c r="I63" i="1"/>
  <c r="O64" i="1"/>
  <c r="G64" i="1"/>
  <c r="P64" i="1"/>
  <c r="H64" i="1"/>
  <c r="R64" i="1"/>
  <c r="I64" i="1"/>
  <c r="O65" i="1"/>
  <c r="G65" i="1"/>
  <c r="P65" i="1"/>
  <c r="H65" i="1"/>
  <c r="R65" i="1"/>
  <c r="I65" i="1"/>
  <c r="B65" i="1"/>
  <c r="B64" i="1"/>
  <c r="B63" i="1"/>
  <c r="B55" i="1"/>
  <c r="B56" i="1"/>
  <c r="B57" i="1"/>
  <c r="B58" i="1"/>
  <c r="B59" i="1"/>
  <c r="B60" i="1"/>
  <c r="B61" i="1"/>
  <c r="B62" i="1"/>
  <c r="B54" i="1"/>
  <c r="B53" i="1"/>
</calcChain>
</file>

<file path=xl/sharedStrings.xml><?xml version="1.0" encoding="utf-8"?>
<sst xmlns="http://schemas.openxmlformats.org/spreadsheetml/2006/main" count="138" uniqueCount="76">
  <si>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</si>
  <si>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</si>
  <si>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</si>
  <si>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</si>
  <si>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</si>
  <si>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</si>
  <si>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</si>
  <si>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</si>
  <si>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</si>
  <si>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</si>
  <si>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</si>
  <si>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</si>
  <si>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</si>
  <si>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</si>
  <si>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</si>
  <si>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</si>
  <si>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</si>
  <si>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</si>
  <si>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</si>
  <si>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</si>
  <si>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</si>
  <si>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</si>
  <si>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</si>
  <si>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</si>
  <si>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</si>
  <si>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</si>
  <si>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</si>
  <si>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</si>
  <si>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</si>
  <si>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</si>
  <si>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</si>
  <si>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</si>
  <si>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</si>
  <si>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</si>
  <si>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</si>
  <si>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</si>
  <si>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</si>
  <si>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</si>
  <si>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</si>
  <si>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</si>
  <si>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</si>
  <si>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</si>
  <si>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</si>
  <si>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</si>
  <si>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</si>
  <si>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</si>
  <si>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</si>
  <si>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</si>
  <si>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</si>
  <si>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</si>
  <si>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</si>
  <si>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</si>
  <si>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</si>
  <si>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</si>
  <si>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</si>
  <si>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</si>
  <si>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</si>
  <si>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</si>
  <si>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</si>
  <si>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</si>
  <si>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</si>
  <si>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</si>
  <si>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</si>
  <si>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KWc</t>
  </si>
  <si>
    <t>EDF</t>
  </si>
  <si>
    <t>Index
 non conso</t>
  </si>
  <si>
    <t>Non conso
moy</t>
  </si>
  <si>
    <t>Livrées non facturé 2023</t>
  </si>
  <si>
    <t>Index</t>
  </si>
  <si>
    <t>index
 non conso</t>
  </si>
  <si>
    <t>Moy non conso</t>
  </si>
  <si>
    <t>Facturée</t>
  </si>
  <si>
    <t>Facturé</t>
  </si>
  <si>
    <t>Ecole Damase Auba</t>
  </si>
  <si>
    <t>BTA0981618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</si>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</sst>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9" fontId="0" fillId="4" borderId="1" xfId="2" applyFont="1" applyFill="1" applyBorder="1"/>
    <xf numFmtId="165" fontId="0" fillId="4" borderId="1" xfId="1" applyNumberFormat="1" applyFont="1" applyFill="1" applyBorder="1"/>
    <xf numFmtId="0" fontId="7" fillId="4" borderId="1" xfId="0" applyFont="1" applyFill="1" applyBorder="1"/>
    <xf numFmtId="2" fontId="0" fillId="4" borderId="1" xfId="0" applyNumberFormat="1" applyFill="1" applyBorder="1"/>
    <xf numFmtId="0" fontId="0" fillId="4" borderId="3" xfId="0" applyFill="1" applyBorder="1"/>
    <xf numFmtId="0" fontId="0" fillId="4" borderId="0" xfId="0" applyFill="1"/>
    <xf numFmtId="49" fontId="0" fillId="4" borderId="1" xfId="0" applyNumberFormat="1" applyFill="1" applyBorder="1"/>
    <xf numFmtId="14" fontId="0" fillId="4" borderId="1" xfId="0" applyNumberFormat="1" applyFill="1" applyBorder="1"/>
    <xf numFmtId="0" fontId="0" fillId="0" borderId="1" xfId="0" applyBorder="1" applyAlignment="1">
      <alignment horizontal="center"/>
    </xf>
    <xf numFmtId="165" fontId="0" fillId="0" borderId="1" xfId="1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0" fontId="0" fillId="0" borderId="4" xfId="0" applyBorder="1"/>
    <xf numFmtId="0" fontId="0" fillId="0" borderId="11" xfId="0" applyFill="1" applyBorder="1"/>
    <xf numFmtId="2" fontId="0" fillId="0" borderId="11" xfId="0" applyNumberFormat="1" applyFill="1" applyBorder="1"/>
    <xf numFmtId="2" fontId="0" fillId="4" borderId="11" xfId="0" applyNumberFormat="1" applyFill="1" applyBorder="1"/>
    <xf numFmtId="0" fontId="0" fillId="0" borderId="11" xfId="0" applyBorder="1"/>
    <xf numFmtId="165" fontId="0" fillId="5" borderId="1" xfId="1" applyNumberFormat="1" applyFont="1" applyFill="1" applyBorder="1"/>
    <xf numFmtId="0" fontId="0" fillId="0" borderId="6" xfId="0" applyBorder="1"/>
    <xf numFmtId="0" fontId="0" fillId="2" borderId="6" xfId="0" applyFill="1" applyBorder="1"/>
    <xf numFmtId="9" fontId="0" fillId="0" borderId="6" xfId="2" applyFont="1" applyFill="1" applyBorder="1"/>
    <xf numFmtId="0" fontId="0" fillId="2" borderId="6" xfId="0" applyFont="1" applyFill="1" applyBorder="1"/>
    <xf numFmtId="165" fontId="0" fillId="0" borderId="6" xfId="1" applyNumberFormat="1" applyFont="1" applyFill="1" applyBorder="1"/>
    <xf numFmtId="2" fontId="0" fillId="0" borderId="17" xfId="0" applyNumberFormat="1" applyFill="1" applyBorder="1"/>
    <xf numFmtId="2" fontId="0" fillId="0" borderId="6" xfId="0" applyNumberFormat="1" applyFill="1" applyBorder="1"/>
    <xf numFmtId="0" fontId="0" fillId="0" borderId="19" xfId="0" applyBorder="1"/>
    <xf numFmtId="0" fontId="0" fillId="2" borderId="19" xfId="0" applyFont="1" applyFill="1" applyBorder="1"/>
    <xf numFmtId="0" fontId="0" fillId="0" borderId="7" xfId="0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0" xfId="0" applyNumberFormat="1"/>
    <xf numFmtId="1" fontId="0" fillId="0" borderId="4" xfId="0" applyNumberFormat="1" applyFill="1" applyBorder="1"/>
    <xf numFmtId="1" fontId="0" fillId="4" borderId="4" xfId="0" applyNumberFormat="1" applyFill="1" applyBorder="1"/>
    <xf numFmtId="1" fontId="0" fillId="0" borderId="18" xfId="0" applyNumberForma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Feuil1!$M$26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Feuil1!$M$27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Feuil1!$O$27:$W$27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23012.95</c:v>
                </c:pt>
                <c:pt idx="3">
                  <c:v>32431.329999999998</c:v>
                </c:pt>
                <c:pt idx="5">
                  <c:v>36649.149999999994</c:v>
                </c:pt>
                <c:pt idx="8">
                  <c:v>38710.889999999992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53550080"/>
        <c:axId val="-753544096"/>
      </c:lineChart>
      <c:catAx>
        <c:axId val="-75355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53544096"/>
        <c:crosses val="autoZero"/>
        <c:auto val="1"/>
        <c:lblAlgn val="ctr"/>
        <c:lblOffset val="100"/>
        <c:noMultiLvlLbl val="0"/>
      </c:catAx>
      <c:valAx>
        <c:axId val="-75354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5355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185737</xdr:colOff>
      <xdr:row>36</xdr:row>
      <xdr:rowOff>166687</xdr:rowOff>
    </xdr:from>
    <xdr:to>
      <xdr:col>26</xdr:col>
      <xdr:colOff>33337</xdr:colOff>
      <xdr:row>51</xdr:row>
      <xdr:rowOff>52387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tabSelected="1" workbookViewId="0">
      <pane xSplit="6" ySplit="4" topLeftCell="AB5" activePane="bottomRight" state="frozen"/>
      <selection pane="topRight" activeCell="G1" sqref="G1"/>
      <selection pane="bottomLeft" activeCell="A3" sqref="A3"/>
      <selection pane="bottomRight" activeCell="AD23" sqref="AD23"/>
    </sheetView>
  </sheetViews>
  <sheetFormatPr baseColWidth="10" defaultRowHeight="15" x14ac:dyDescent="0.25"/>
  <cols>
    <col min="1" max="1" width="32.140625" customWidth="1"/>
    <col min="2" max="2" width="7" style="41" customWidth="1"/>
    <col min="3" max="3" width="15.5703125" style="41" customWidth="1"/>
    <col min="4" max="4" width="11.42578125" style="41" customWidth="1"/>
    <col min="5" max="5" width="13.5703125" style="41" customWidth="1"/>
    <col min="6" max="6" width="11.42578125" style="41" customWidth="1"/>
    <col min="7" max="7" width="11.42578125" style="93"/>
    <col min="17" max="17" width="9.28515625" customWidth="1"/>
    <col min="18" max="18" width="8.85546875" customWidth="1"/>
    <col min="19" max="19" width="11.42578125" style="23"/>
    <col min="20" max="20" width="11.42578125" customWidth="1"/>
    <col min="21" max="22" width="10.85546875" customWidth="1"/>
    <col min="23" max="23" width="10.5703125" style="11" customWidth="1"/>
    <col min="25" max="25" width="11.42578125" customWidth="1"/>
  </cols>
  <sheetData>
    <row r="1" spans="1:36" ht="15.75" thickBot="1" x14ac:dyDescent="0.3">
      <c r="A1" s="66" t="s">
        <v>20</v>
      </c>
      <c r="B1" s="65"/>
      <c r="C1" s="65"/>
      <c r="D1" s="65"/>
      <c r="E1" s="65"/>
      <c r="F1" s="65"/>
      <c r="G1" s="85"/>
      <c r="H1" s="65"/>
      <c r="I1" s="65"/>
      <c r="J1" s="65"/>
      <c r="K1" s="65"/>
      <c r="L1" s="65"/>
      <c r="M1" s="65"/>
      <c r="N1" s="65"/>
      <c r="O1" s="65"/>
      <c r="P1" s="65"/>
      <c r="Q1" s="118">
        <v>2023</v>
      </c>
      <c r="R1" s="119"/>
      <c r="S1" s="119"/>
      <c r="T1" s="119"/>
      <c r="U1" s="119"/>
      <c r="V1" s="119"/>
      <c r="W1" s="119"/>
      <c r="X1" s="119"/>
      <c r="Y1" s="119"/>
      <c r="Z1" s="120"/>
      <c r="AA1" s="107">
        <v>2024</v>
      </c>
      <c r="AB1" s="108"/>
      <c r="AC1" s="108"/>
      <c r="AD1" s="108"/>
      <c r="AE1" s="108"/>
      <c r="AF1" s="108"/>
      <c r="AG1" s="108"/>
      <c r="AH1" s="108"/>
      <c r="AI1" s="108"/>
      <c r="AJ1" s="108"/>
    </row>
    <row r="2" spans="1:36" ht="30" x14ac:dyDescent="0.25">
      <c r="A2" s="19" t="s">
        <v>23</v>
      </c>
      <c r="B2" s="19" t="s">
        <v>63</v>
      </c>
      <c r="C2" s="30" t="s">
        <v>24</v>
      </c>
      <c r="D2" s="31" t="s">
        <v>25</v>
      </c>
      <c r="E2" s="30" t="s">
        <v>26</v>
      </c>
      <c r="F2" s="31" t="s">
        <v>27</v>
      </c>
      <c r="G2" s="86" t="s">
        <v>28</v>
      </c>
      <c r="H2" s="1" t="s">
        <v>2</v>
      </c>
      <c r="I2" s="1" t="s">
        <v>1</v>
      </c>
      <c r="J2" s="1" t="s">
        <v>2</v>
      </c>
      <c r="K2" s="2" t="s">
        <v>1</v>
      </c>
      <c r="L2" s="1" t="s">
        <v>2</v>
      </c>
      <c r="M2" s="2" t="s">
        <v>1</v>
      </c>
      <c r="N2" s="1" t="s">
        <v>2</v>
      </c>
      <c r="O2" s="1"/>
      <c r="P2" s="2" t="s">
        <v>1</v>
      </c>
      <c r="Q2" s="1" t="s">
        <v>2</v>
      </c>
      <c r="R2" s="1"/>
      <c r="S2" s="2" t="s">
        <v>1</v>
      </c>
      <c r="T2" s="42" t="s">
        <v>62</v>
      </c>
      <c r="U2" s="63" t="s">
        <v>65</v>
      </c>
      <c r="V2" s="63" t="s">
        <v>66</v>
      </c>
      <c r="W2" s="8" t="s">
        <v>60</v>
      </c>
      <c r="X2" s="21" t="s">
        <v>59</v>
      </c>
      <c r="Y2" s="8" t="s">
        <v>61</v>
      </c>
      <c r="Z2" s="71" t="s">
        <v>1</v>
      </c>
      <c r="AA2" s="69" t="s">
        <v>68</v>
      </c>
      <c r="AB2" s="64" t="s">
        <v>69</v>
      </c>
      <c r="AC2" s="64" t="s">
        <v>70</v>
      </c>
      <c r="AD2" s="1" t="s">
        <v>2</v>
      </c>
      <c r="AE2" s="67" t="s">
        <v>61</v>
      </c>
      <c r="AF2" s="45" t="s">
        <v>1</v>
      </c>
      <c r="AG2" s="1"/>
      <c r="AH2" s="1"/>
      <c r="AI2" s="1"/>
      <c r="AJ2" s="1"/>
    </row>
    <row r="3" spans="1:36" x14ac:dyDescent="0.25">
      <c r="A3" s="8" t="s">
        <v>9</v>
      </c>
      <c r="B3" s="8">
        <f>SUM(B7:B23)</f>
        <v>257</v>
      </c>
      <c r="C3" s="29"/>
      <c r="D3" s="29"/>
      <c r="E3" s="29"/>
      <c r="F3" s="29"/>
      <c r="G3" s="87"/>
      <c r="H3" s="1">
        <f t="shared" ref="H3:N3" si="0">SUM(H7:H21)</f>
        <v>74084</v>
      </c>
      <c r="I3" s="13">
        <f t="shared" si="0"/>
        <v>16976.099999999999</v>
      </c>
      <c r="J3" s="1">
        <f t="shared" si="0"/>
        <v>105373</v>
      </c>
      <c r="K3" s="13">
        <f t="shared" si="0"/>
        <v>23012.95</v>
      </c>
      <c r="L3" s="1">
        <f t="shared" si="0"/>
        <v>187224</v>
      </c>
      <c r="M3" s="13">
        <f t="shared" si="0"/>
        <v>32431.329999999998</v>
      </c>
      <c r="N3" s="1">
        <f t="shared" si="0"/>
        <v>225074</v>
      </c>
      <c r="O3" s="1"/>
      <c r="P3" s="13">
        <f>SUM(P7:P21)</f>
        <v>36649.149999999994</v>
      </c>
      <c r="Q3" s="1">
        <f>SUM(Q7:Q21)</f>
        <v>237579</v>
      </c>
      <c r="R3" s="1"/>
      <c r="S3" s="13">
        <f>SUM(S7:S21)</f>
        <v>38710.889999999992</v>
      </c>
      <c r="T3" s="22"/>
      <c r="U3" s="22"/>
      <c r="V3" s="22"/>
      <c r="W3" s="14"/>
      <c r="X3" s="14"/>
      <c r="Y3" s="1"/>
      <c r="Z3" s="74"/>
      <c r="AA3" s="70"/>
      <c r="AB3" s="1"/>
      <c r="AC3" s="42">
        <f>AB3/($AA$1-YEAR(F3))</f>
        <v>0</v>
      </c>
      <c r="AD3" s="1">
        <f>SUM(AD7:AD21)</f>
        <v>135497</v>
      </c>
      <c r="AE3" s="67"/>
      <c r="AF3" s="47">
        <f>SUM(AF7:AF21)</f>
        <v>21665.69</v>
      </c>
      <c r="AG3" s="1"/>
      <c r="AH3" s="1"/>
      <c r="AI3" s="1"/>
      <c r="AJ3" s="1"/>
    </row>
    <row r="4" spans="1:36" ht="15" customHeight="1" x14ac:dyDescent="0.25">
      <c r="A4" s="1"/>
      <c r="B4" s="1"/>
      <c r="C4" s="29"/>
      <c r="D4" s="29"/>
      <c r="E4" s="29"/>
      <c r="F4" s="29"/>
      <c r="G4" s="87"/>
      <c r="H4" s="102">
        <v>2019</v>
      </c>
      <c r="I4" s="102"/>
      <c r="J4" s="102">
        <v>2020</v>
      </c>
      <c r="K4" s="102"/>
      <c r="L4" s="102">
        <v>2021</v>
      </c>
      <c r="M4" s="102"/>
      <c r="N4" s="102">
        <v>2022</v>
      </c>
      <c r="O4" s="102"/>
      <c r="P4" s="102"/>
      <c r="Q4" s="115" t="s">
        <v>71</v>
      </c>
      <c r="R4" s="116"/>
      <c r="S4" s="116"/>
      <c r="T4" s="116"/>
      <c r="U4" s="117"/>
      <c r="V4" s="112" t="s">
        <v>67</v>
      </c>
      <c r="W4" s="113"/>
      <c r="X4" s="113"/>
      <c r="Y4" s="113"/>
      <c r="Z4" s="114"/>
      <c r="AA4" s="109" t="s">
        <v>72</v>
      </c>
      <c r="AB4" s="110"/>
      <c r="AC4" s="110"/>
      <c r="AD4" s="110"/>
      <c r="AE4" s="110"/>
      <c r="AF4" s="111"/>
      <c r="AG4" s="1"/>
      <c r="AH4" s="1"/>
    </row>
    <row r="5" spans="1:36" s="59" customFormat="1" x14ac:dyDescent="0.25">
      <c r="A5" s="8" t="s">
        <v>15</v>
      </c>
      <c r="B5" s="8">
        <v>9</v>
      </c>
      <c r="C5" s="16">
        <v>50025703793275</v>
      </c>
      <c r="D5" s="8" t="s">
        <v>56</v>
      </c>
      <c r="E5" s="16">
        <v>743853204</v>
      </c>
      <c r="F5" s="33">
        <v>44568</v>
      </c>
      <c r="G5" s="88">
        <v>4310</v>
      </c>
      <c r="H5" s="1"/>
      <c r="I5" s="2"/>
      <c r="J5" s="1"/>
      <c r="K5" s="2"/>
      <c r="L5" s="1"/>
      <c r="M5" s="2"/>
      <c r="N5" s="1"/>
      <c r="O5" s="1"/>
      <c r="P5" s="2"/>
      <c r="Q5" s="1">
        <v>11209</v>
      </c>
      <c r="R5" s="48"/>
      <c r="S5" s="2">
        <v>1694.8</v>
      </c>
      <c r="T5" s="42">
        <v>3</v>
      </c>
      <c r="U5" s="42">
        <v>3</v>
      </c>
      <c r="V5" s="42">
        <f t="shared" ref="V5:V10" si="1">U5/(Q$1-YEAR(F5))</f>
        <v>3</v>
      </c>
      <c r="W5" s="8">
        <v>11209</v>
      </c>
      <c r="X5" s="8">
        <v>22571</v>
      </c>
      <c r="Y5" s="8">
        <v>15.12</v>
      </c>
      <c r="Z5" s="72">
        <f>((X5-W5--T5)*0.975*Y5)/100</f>
        <v>1675.4282999999998</v>
      </c>
      <c r="AA5" s="99">
        <v>22076</v>
      </c>
      <c r="AB5" s="43">
        <v>6</v>
      </c>
      <c r="AC5" s="42">
        <f t="shared" ref="AC5:AC21" si="2">AB5/($AA$1-YEAR(F5))</f>
        <v>3</v>
      </c>
      <c r="AD5" s="1">
        <v>10861</v>
      </c>
      <c r="AE5" s="67">
        <v>15.532</v>
      </c>
      <c r="AF5" s="45">
        <v>1686.93</v>
      </c>
      <c r="AG5" s="1"/>
      <c r="AH5" s="1"/>
      <c r="AI5" s="1"/>
      <c r="AJ5" s="1"/>
    </row>
    <row r="6" spans="1:36" x14ac:dyDescent="0.25">
      <c r="A6" s="26" t="s">
        <v>49</v>
      </c>
      <c r="B6" s="26">
        <v>36</v>
      </c>
      <c r="C6" s="16">
        <v>23216497696724</v>
      </c>
      <c r="D6" s="8" t="s">
        <v>46</v>
      </c>
      <c r="E6" s="16">
        <v>654591</v>
      </c>
      <c r="F6" s="33">
        <v>43851</v>
      </c>
      <c r="G6" s="88">
        <v>2017</v>
      </c>
      <c r="H6" s="1"/>
      <c r="I6" s="2"/>
      <c r="J6" s="1"/>
      <c r="K6" s="2"/>
      <c r="L6" s="1">
        <v>46147</v>
      </c>
      <c r="M6" s="2">
        <v>5566</v>
      </c>
      <c r="N6" s="1">
        <v>42207</v>
      </c>
      <c r="O6" s="49">
        <f>(N6-L6)/L6</f>
        <v>-8.5379331267471339E-2</v>
      </c>
      <c r="P6" s="2">
        <v>5084.2</v>
      </c>
      <c r="Q6" s="8">
        <v>46456</v>
      </c>
      <c r="R6" s="48">
        <f>(Q6-N6)/N6</f>
        <v>0.10067050489255337</v>
      </c>
      <c r="S6" s="2">
        <v>5649.51</v>
      </c>
      <c r="T6" s="42">
        <v>34</v>
      </c>
      <c r="U6" s="42">
        <v>98</v>
      </c>
      <c r="V6" s="42">
        <f t="shared" si="1"/>
        <v>32.666666666666664</v>
      </c>
      <c r="W6" s="8">
        <v>134844</v>
      </c>
      <c r="X6" s="21">
        <v>179506.50599999999</v>
      </c>
      <c r="Y6" s="8">
        <v>12.131</v>
      </c>
      <c r="Z6" s="72">
        <f>((X6-W6-T6)*Y6)/100</f>
        <v>5413.8840628599992</v>
      </c>
      <c r="AA6" s="99">
        <v>180540</v>
      </c>
      <c r="AB6" s="43">
        <v>140</v>
      </c>
      <c r="AC6" s="42">
        <f t="shared" si="2"/>
        <v>35</v>
      </c>
      <c r="AD6" s="8">
        <v>45684</v>
      </c>
      <c r="AE6" s="68">
        <v>12.506</v>
      </c>
      <c r="AF6" s="45">
        <v>5709.49</v>
      </c>
      <c r="AG6" s="1"/>
      <c r="AH6" s="1"/>
      <c r="AI6" s="1"/>
      <c r="AJ6" s="1"/>
    </row>
    <row r="7" spans="1:36" x14ac:dyDescent="0.25">
      <c r="A7" s="26" t="s">
        <v>50</v>
      </c>
      <c r="B7" s="26">
        <v>36</v>
      </c>
      <c r="C7" s="16">
        <v>23284370345361</v>
      </c>
      <c r="D7" s="8" t="s">
        <v>51</v>
      </c>
      <c r="E7" s="16">
        <v>649757</v>
      </c>
      <c r="F7" s="33">
        <v>43853</v>
      </c>
      <c r="G7" s="88">
        <v>2017</v>
      </c>
      <c r="H7" s="1"/>
      <c r="I7" s="2"/>
      <c r="J7" s="1"/>
      <c r="K7" s="2"/>
      <c r="L7" s="1">
        <v>46242</v>
      </c>
      <c r="M7" s="2">
        <v>5576.34</v>
      </c>
      <c r="N7" s="1">
        <v>43936</v>
      </c>
      <c r="O7" s="49">
        <f>(N7-L7)/L7</f>
        <v>-4.9868085290428618E-2</v>
      </c>
      <c r="P7" s="2">
        <v>5291.42</v>
      </c>
      <c r="Q7" s="1">
        <v>44827</v>
      </c>
      <c r="R7" s="48">
        <f>(Q7-N7)/N7</f>
        <v>2.0279497450837583E-2</v>
      </c>
      <c r="S7" s="2">
        <v>5451.41</v>
      </c>
      <c r="T7" s="42">
        <v>41</v>
      </c>
      <c r="U7" s="42">
        <v>125</v>
      </c>
      <c r="V7" s="42">
        <f t="shared" si="1"/>
        <v>41.666666666666664</v>
      </c>
      <c r="W7" s="8">
        <v>135046</v>
      </c>
      <c r="X7" s="21">
        <v>178603.106</v>
      </c>
      <c r="Y7" s="8">
        <v>12.161</v>
      </c>
      <c r="Z7" s="72">
        <f>((X7-W7-T7)*Y7)/100</f>
        <v>5291.9936506600006</v>
      </c>
      <c r="AA7" s="99">
        <v>179863</v>
      </c>
      <c r="AB7" s="43">
        <v>865</v>
      </c>
      <c r="AC7" s="75">
        <f t="shared" si="2"/>
        <v>216.25</v>
      </c>
      <c r="AD7" s="1">
        <v>44077</v>
      </c>
      <c r="AE7" s="67">
        <v>12.506</v>
      </c>
      <c r="AF7" s="45">
        <v>5512.27</v>
      </c>
      <c r="AG7" s="1"/>
      <c r="AH7" s="1"/>
      <c r="AI7" s="1"/>
      <c r="AJ7" s="1"/>
    </row>
    <row r="8" spans="1:36" s="59" customFormat="1" x14ac:dyDescent="0.25">
      <c r="A8" s="26" t="s">
        <v>43</v>
      </c>
      <c r="B8" s="20">
        <v>9</v>
      </c>
      <c r="C8" s="16">
        <v>23258755298302</v>
      </c>
      <c r="D8" s="8" t="s">
        <v>44</v>
      </c>
      <c r="E8" s="16">
        <v>601522</v>
      </c>
      <c r="F8" s="32">
        <v>43522</v>
      </c>
      <c r="G8" s="88">
        <v>2017</v>
      </c>
      <c r="H8" s="1"/>
      <c r="I8" s="2"/>
      <c r="J8" s="1">
        <v>11608</v>
      </c>
      <c r="K8" s="2">
        <v>2274.38</v>
      </c>
      <c r="L8" s="1">
        <v>11042</v>
      </c>
      <c r="M8" s="2">
        <v>2169.1</v>
      </c>
      <c r="N8" s="1">
        <v>10760</v>
      </c>
      <c r="O8" s="49">
        <f>(N8-L8)/L8</f>
        <v>-2.5538851657308459E-2</v>
      </c>
      <c r="P8" s="2">
        <v>2111.3000000000002</v>
      </c>
      <c r="Q8" s="1">
        <v>11433</v>
      </c>
      <c r="R8" s="48">
        <f>(Q8-N8)/N8</f>
        <v>6.254646840148699E-2</v>
      </c>
      <c r="S8" s="2">
        <v>2263.85</v>
      </c>
      <c r="T8" s="42">
        <v>4</v>
      </c>
      <c r="U8" s="42">
        <v>17</v>
      </c>
      <c r="V8" s="42">
        <f t="shared" si="1"/>
        <v>4.25</v>
      </c>
      <c r="W8" s="8">
        <v>44847</v>
      </c>
      <c r="X8" s="21">
        <v>54907.749000000003</v>
      </c>
      <c r="Y8" s="8">
        <v>19.800999999999998</v>
      </c>
      <c r="Z8" s="72">
        <f>((X8-W8-T8)*Y8)/100</f>
        <v>1991.3368694900005</v>
      </c>
      <c r="AA8" s="99">
        <v>55791</v>
      </c>
      <c r="AB8" s="43">
        <v>23</v>
      </c>
      <c r="AC8" s="42">
        <f t="shared" si="2"/>
        <v>4.5999999999999996</v>
      </c>
      <c r="AD8" s="1">
        <v>10938</v>
      </c>
      <c r="AE8" s="67">
        <v>20.364000000000001</v>
      </c>
      <c r="AF8" s="45">
        <v>2227.41</v>
      </c>
      <c r="AG8" s="1"/>
      <c r="AH8" s="1"/>
      <c r="AI8" s="62"/>
      <c r="AJ8" s="1"/>
    </row>
    <row r="9" spans="1:36" x14ac:dyDescent="0.25">
      <c r="A9" s="26" t="s">
        <v>45</v>
      </c>
      <c r="B9" s="20">
        <v>9</v>
      </c>
      <c r="C9" s="16">
        <v>23297250233006</v>
      </c>
      <c r="D9" s="8" t="s">
        <v>46</v>
      </c>
      <c r="E9" s="16">
        <v>600167</v>
      </c>
      <c r="F9" s="32">
        <v>43535</v>
      </c>
      <c r="G9" s="88">
        <v>2017</v>
      </c>
      <c r="H9" s="1"/>
      <c r="I9" s="2"/>
      <c r="J9" s="1">
        <v>11666</v>
      </c>
      <c r="K9" s="2">
        <v>2282.0300000000002</v>
      </c>
      <c r="L9" s="1">
        <v>11168</v>
      </c>
      <c r="M9" s="2">
        <v>2190.52</v>
      </c>
      <c r="N9" s="1">
        <v>10697</v>
      </c>
      <c r="O9" s="49">
        <f>(N9-L9)/L9</f>
        <v>-4.2174068767908308E-2</v>
      </c>
      <c r="P9" s="2">
        <v>2095</v>
      </c>
      <c r="Q9" s="1">
        <v>11477</v>
      </c>
      <c r="R9" s="48">
        <f>(Q9-N9)/N9</f>
        <v>7.2917640459942035E-2</v>
      </c>
      <c r="S9" s="2">
        <v>2272.56</v>
      </c>
      <c r="T9" s="42">
        <v>22</v>
      </c>
      <c r="U9" s="42">
        <v>91</v>
      </c>
      <c r="V9" s="42">
        <f t="shared" si="1"/>
        <v>22.75</v>
      </c>
      <c r="W9" s="8">
        <v>45030</v>
      </c>
      <c r="X9" s="21">
        <v>54646.089</v>
      </c>
      <c r="Y9" s="8">
        <v>19.800999999999998</v>
      </c>
      <c r="Z9" s="72">
        <f>((X9-W9-T9)*Y9)/100</f>
        <v>1899.7255628899998</v>
      </c>
      <c r="AA9" s="99">
        <v>55844</v>
      </c>
      <c r="AB9" s="43">
        <v>114</v>
      </c>
      <c r="AC9" s="42">
        <f t="shared" si="2"/>
        <v>22.8</v>
      </c>
      <c r="AD9" s="1">
        <v>10791</v>
      </c>
      <c r="AE9" s="67">
        <v>20.364000000000001</v>
      </c>
      <c r="AF9" s="45">
        <v>2197.48</v>
      </c>
      <c r="AG9" s="1"/>
      <c r="AH9" s="1"/>
      <c r="AI9" s="1"/>
      <c r="AJ9" s="1"/>
    </row>
    <row r="10" spans="1:36" s="59" customFormat="1" x14ac:dyDescent="0.25">
      <c r="A10" s="27" t="s">
        <v>47</v>
      </c>
      <c r="B10" s="20">
        <v>9</v>
      </c>
      <c r="C10" s="16">
        <v>23149348612509</v>
      </c>
      <c r="D10" s="27" t="s">
        <v>48</v>
      </c>
      <c r="E10" s="16">
        <v>604554</v>
      </c>
      <c r="F10" s="33">
        <v>43538</v>
      </c>
      <c r="G10" s="89">
        <v>4310</v>
      </c>
      <c r="H10" s="1"/>
      <c r="I10" s="2"/>
      <c r="J10" s="1">
        <v>11869</v>
      </c>
      <c r="K10" s="2">
        <v>2325.54</v>
      </c>
      <c r="L10" s="1">
        <v>10618</v>
      </c>
      <c r="M10" s="2">
        <v>2085.7800000000002</v>
      </c>
      <c r="N10" s="1">
        <v>10527</v>
      </c>
      <c r="O10" s="49">
        <f>(N10-L10)/L10</f>
        <v>-8.5703522320587679E-3</v>
      </c>
      <c r="P10" s="2">
        <v>2065.36</v>
      </c>
      <c r="Q10" s="1">
        <v>11237</v>
      </c>
      <c r="R10" s="48">
        <f>(Q10-N10)/N10</f>
        <v>6.7445616034957731E-2</v>
      </c>
      <c r="S10" s="2">
        <v>2225.04</v>
      </c>
      <c r="T10" s="42">
        <v>5</v>
      </c>
      <c r="U10" s="42">
        <v>19</v>
      </c>
      <c r="V10" s="42">
        <f t="shared" si="1"/>
        <v>4.75</v>
      </c>
      <c r="W10" s="8">
        <v>44256</v>
      </c>
      <c r="X10" s="21">
        <v>53516.862999999998</v>
      </c>
      <c r="Y10" s="8">
        <v>19.800999999999998</v>
      </c>
      <c r="Z10" s="72">
        <f>((X10-W10-T10)*Y10)/100</f>
        <v>1832.7534326299992</v>
      </c>
      <c r="AA10" s="99">
        <v>54679</v>
      </c>
      <c r="AB10" s="43">
        <v>24</v>
      </c>
      <c r="AC10" s="42">
        <f t="shared" si="2"/>
        <v>4.8</v>
      </c>
      <c r="AD10" s="1">
        <v>10418</v>
      </c>
      <c r="AE10" s="67">
        <v>20.364000000000001</v>
      </c>
      <c r="AF10" s="45">
        <v>2121.52</v>
      </c>
      <c r="AG10" s="1"/>
      <c r="AH10" s="1"/>
      <c r="AI10" s="1"/>
      <c r="AJ10" s="1"/>
    </row>
    <row r="11" spans="1:36" s="59" customFormat="1" x14ac:dyDescent="0.25">
      <c r="A11" s="27" t="s">
        <v>73</v>
      </c>
      <c r="B11" s="20">
        <v>36</v>
      </c>
      <c r="C11" s="98">
        <v>50010350244874</v>
      </c>
      <c r="D11" t="s">
        <v>74</v>
      </c>
      <c r="E11" s="98">
        <v>746049079</v>
      </c>
      <c r="F11" s="33">
        <v>45429</v>
      </c>
      <c r="G11" s="89" t="s">
        <v>75</v>
      </c>
      <c r="H11" s="1"/>
      <c r="I11" s="2"/>
      <c r="J11" s="1"/>
      <c r="K11" s="2"/>
      <c r="L11" s="1"/>
      <c r="M11" s="2"/>
      <c r="N11" s="1"/>
      <c r="O11" s="49"/>
      <c r="P11" s="2"/>
      <c r="Q11" s="1"/>
      <c r="R11" s="48"/>
      <c r="S11" s="2"/>
      <c r="T11" s="42"/>
      <c r="U11" s="42"/>
      <c r="V11" s="42"/>
      <c r="W11" s="8"/>
      <c r="X11" s="21"/>
      <c r="Y11" s="8"/>
      <c r="Z11" s="72"/>
      <c r="AA11" s="99"/>
      <c r="AB11" s="43"/>
      <c r="AC11" s="42" t="e">
        <f t="shared" si="2"/>
        <v>#DIV/0!</v>
      </c>
      <c r="AD11" s="1"/>
      <c r="AE11" s="67"/>
      <c r="AF11" s="45"/>
      <c r="AG11" s="1"/>
      <c r="AH11" s="1"/>
      <c r="AI11" s="1"/>
      <c r="AJ11" s="1"/>
    </row>
    <row r="12" spans="1:36" s="59" customFormat="1" x14ac:dyDescent="0.25">
      <c r="A12" s="20" t="s">
        <v>29</v>
      </c>
      <c r="B12" s="20">
        <v>6</v>
      </c>
      <c r="C12" s="16">
        <v>23287554141481</v>
      </c>
      <c r="D12" s="8" t="s">
        <v>30</v>
      </c>
      <c r="E12" s="16">
        <v>591542</v>
      </c>
      <c r="F12" s="32">
        <v>43249</v>
      </c>
      <c r="G12" s="88">
        <v>2017</v>
      </c>
      <c r="H12" s="1">
        <v>7386</v>
      </c>
      <c r="I12" s="2">
        <v>1737.49</v>
      </c>
      <c r="J12" s="1">
        <v>7198</v>
      </c>
      <c r="K12" s="2">
        <v>1703.69</v>
      </c>
      <c r="L12" s="1">
        <v>6835</v>
      </c>
      <c r="M12" s="2">
        <v>1622.37</v>
      </c>
      <c r="N12" s="1">
        <v>6907</v>
      </c>
      <c r="O12" s="49">
        <f t="shared" ref="O12:O19" si="3">(N12-L12)/L12</f>
        <v>1.0534016093635698E-2</v>
      </c>
      <c r="P12" s="2">
        <v>1637.4</v>
      </c>
      <c r="Q12" s="8">
        <v>7003</v>
      </c>
      <c r="R12" s="48">
        <f t="shared" ref="R12:R20" si="4">(Q12-N12)/N12</f>
        <v>1.3898943101201679E-2</v>
      </c>
      <c r="S12" s="2">
        <v>1675.39</v>
      </c>
      <c r="T12" s="42">
        <v>5</v>
      </c>
      <c r="U12" s="42">
        <v>29</v>
      </c>
      <c r="V12" s="42">
        <f t="shared" ref="V12:V21" si="5">U12/(Q$1-YEAR(F12))</f>
        <v>5.8</v>
      </c>
      <c r="W12" s="8">
        <v>35329</v>
      </c>
      <c r="X12" s="21">
        <v>39784.175000000003</v>
      </c>
      <c r="Y12" s="8">
        <v>23.940999999999999</v>
      </c>
      <c r="Z12" s="72">
        <f t="shared" ref="Z12:Z19" si="6">((X12-W12-T12)*Y12)/100</f>
        <v>1065.4163967500008</v>
      </c>
      <c r="AA12" s="99">
        <v>42419</v>
      </c>
      <c r="AB12" s="16">
        <v>35</v>
      </c>
      <c r="AC12" s="42">
        <f t="shared" si="2"/>
        <v>5.833333333333333</v>
      </c>
      <c r="AD12" s="8">
        <v>7084</v>
      </c>
      <c r="AE12" s="68">
        <v>24.64</v>
      </c>
      <c r="AF12" s="45">
        <v>1745.71</v>
      </c>
      <c r="AG12" s="1"/>
      <c r="AH12" s="1"/>
      <c r="AI12" s="1"/>
      <c r="AJ12" s="1"/>
    </row>
    <row r="13" spans="1:36" x14ac:dyDescent="0.25">
      <c r="A13" s="26" t="s">
        <v>52</v>
      </c>
      <c r="B13" s="26">
        <v>32</v>
      </c>
      <c r="C13" s="16">
        <v>23285383369584</v>
      </c>
      <c r="D13" s="8" t="s">
        <v>53</v>
      </c>
      <c r="E13" s="16">
        <v>655254</v>
      </c>
      <c r="F13" s="33">
        <v>43984</v>
      </c>
      <c r="G13" s="88">
        <v>2017</v>
      </c>
      <c r="H13" s="1"/>
      <c r="I13" s="2"/>
      <c r="J13" s="1"/>
      <c r="K13" s="2"/>
      <c r="L13" s="1">
        <v>41850</v>
      </c>
      <c r="M13" s="2">
        <v>5047.1899999999996</v>
      </c>
      <c r="N13" s="1">
        <v>35441</v>
      </c>
      <c r="O13" s="49">
        <f t="shared" si="3"/>
        <v>-0.153142174432497</v>
      </c>
      <c r="P13" s="2">
        <v>4268.43</v>
      </c>
      <c r="Q13" s="1">
        <v>45965</v>
      </c>
      <c r="R13" s="48">
        <f t="shared" si="4"/>
        <v>0.29694421714962899</v>
      </c>
      <c r="S13" s="2">
        <v>5461.24</v>
      </c>
      <c r="T13" s="42">
        <v>33</v>
      </c>
      <c r="U13" s="42">
        <v>100</v>
      </c>
      <c r="V13" s="42">
        <f t="shared" si="5"/>
        <v>33.333333333333336</v>
      </c>
      <c r="W13" s="8">
        <v>123289</v>
      </c>
      <c r="X13" s="21">
        <v>148390.22099999999</v>
      </c>
      <c r="Y13" s="8">
        <v>12.161</v>
      </c>
      <c r="Z13" s="72">
        <f t="shared" si="6"/>
        <v>3048.5463558099991</v>
      </c>
      <c r="AA13" s="99">
        <v>164520</v>
      </c>
      <c r="AB13" s="43">
        <v>138</v>
      </c>
      <c r="AC13" s="42">
        <f t="shared" si="2"/>
        <v>34.5</v>
      </c>
      <c r="AD13" s="1">
        <v>41193</v>
      </c>
      <c r="AE13" s="67">
        <v>12.506</v>
      </c>
      <c r="AF13" s="45">
        <v>5151.6000000000004</v>
      </c>
      <c r="AG13" s="1"/>
      <c r="AH13" s="1"/>
      <c r="AI13" s="1"/>
      <c r="AJ13" s="1"/>
    </row>
    <row r="14" spans="1:36" s="59" customFormat="1" x14ac:dyDescent="0.25">
      <c r="A14" s="50" t="s">
        <v>31</v>
      </c>
      <c r="B14" s="50">
        <v>9</v>
      </c>
      <c r="C14" s="51">
        <v>23274529539462</v>
      </c>
      <c r="D14" s="52" t="s">
        <v>32</v>
      </c>
      <c r="E14" s="51">
        <v>591524</v>
      </c>
      <c r="F14" s="53">
        <v>43272</v>
      </c>
      <c r="G14" s="90">
        <v>2017</v>
      </c>
      <c r="H14" s="52">
        <v>11624</v>
      </c>
      <c r="I14" s="52">
        <v>2735.11</v>
      </c>
      <c r="J14" s="52">
        <v>10748</v>
      </c>
      <c r="K14" s="52">
        <v>2545.2299999999996</v>
      </c>
      <c r="L14" s="52">
        <v>10302</v>
      </c>
      <c r="M14" s="52">
        <v>2446.02</v>
      </c>
      <c r="N14" s="52">
        <v>9353</v>
      </c>
      <c r="O14" s="54">
        <f t="shared" si="3"/>
        <v>-9.2118035332945061E-2</v>
      </c>
      <c r="P14" s="52">
        <v>2218</v>
      </c>
      <c r="Q14" s="52">
        <v>11731</v>
      </c>
      <c r="R14" s="54">
        <f t="shared" si="4"/>
        <v>0.25424997327060839</v>
      </c>
      <c r="S14" s="52">
        <v>2808.52</v>
      </c>
      <c r="T14" s="55">
        <v>5</v>
      </c>
      <c r="U14" s="55">
        <v>26</v>
      </c>
      <c r="V14" s="42">
        <f t="shared" si="5"/>
        <v>5.2</v>
      </c>
      <c r="W14" s="52">
        <v>53763</v>
      </c>
      <c r="X14" s="56">
        <v>59639.199000000001</v>
      </c>
      <c r="Y14" s="52">
        <v>23.940999999999999</v>
      </c>
      <c r="Z14" s="73">
        <f t="shared" si="6"/>
        <v>1405.6237525899999</v>
      </c>
      <c r="AA14" s="100">
        <v>64764</v>
      </c>
      <c r="AB14" s="57">
        <v>31</v>
      </c>
      <c r="AC14" s="42">
        <f t="shared" si="2"/>
        <v>5.166666666666667</v>
      </c>
      <c r="AD14" s="52">
        <v>10996</v>
      </c>
      <c r="AE14" s="58">
        <v>24.64</v>
      </c>
      <c r="AF14" s="58">
        <v>2709.7</v>
      </c>
      <c r="AG14" s="52"/>
      <c r="AH14" s="52"/>
      <c r="AI14" s="52"/>
      <c r="AJ14" s="52"/>
    </row>
    <row r="15" spans="1:36" x14ac:dyDescent="0.25">
      <c r="A15" s="50" t="s">
        <v>33</v>
      </c>
      <c r="B15" s="50">
        <v>9</v>
      </c>
      <c r="C15" s="51">
        <v>23286975270240</v>
      </c>
      <c r="D15" s="52" t="s">
        <v>34</v>
      </c>
      <c r="E15" s="51">
        <v>591613</v>
      </c>
      <c r="F15" s="53">
        <v>43301</v>
      </c>
      <c r="G15" s="90">
        <v>2017</v>
      </c>
      <c r="H15" s="52">
        <v>11573</v>
      </c>
      <c r="I15" s="52">
        <v>2723.34</v>
      </c>
      <c r="J15" s="52">
        <v>11238</v>
      </c>
      <c r="K15" s="52">
        <v>2609.3199999999997</v>
      </c>
      <c r="L15" s="52">
        <v>9644</v>
      </c>
      <c r="M15" s="52">
        <v>2290.17</v>
      </c>
      <c r="N15" s="52">
        <v>12066</v>
      </c>
      <c r="O15" s="54">
        <f t="shared" si="3"/>
        <v>0.25114060555785983</v>
      </c>
      <c r="P15" s="52">
        <v>2861</v>
      </c>
      <c r="Q15" s="52">
        <v>10723</v>
      </c>
      <c r="R15" s="54">
        <f t="shared" si="4"/>
        <v>-0.11130449196088181</v>
      </c>
      <c r="S15" s="52">
        <v>2567.19</v>
      </c>
      <c r="T15" s="55">
        <v>5</v>
      </c>
      <c r="U15" s="55">
        <v>23</v>
      </c>
      <c r="V15" s="42">
        <f t="shared" si="5"/>
        <v>4.5999999999999996</v>
      </c>
      <c r="W15" s="52">
        <v>55249</v>
      </c>
      <c r="X15" s="56">
        <v>59913.281000000003</v>
      </c>
      <c r="Y15" s="52">
        <v>23.94</v>
      </c>
      <c r="Z15" s="73">
        <f t="shared" si="6"/>
        <v>1115.4318714000008</v>
      </c>
      <c r="AA15" s="100"/>
      <c r="AB15" s="57"/>
      <c r="AC15" s="42">
        <f t="shared" si="2"/>
        <v>0</v>
      </c>
      <c r="AD15" s="52"/>
      <c r="AE15" s="58"/>
      <c r="AF15" s="58"/>
      <c r="AG15" s="52"/>
      <c r="AH15" s="52"/>
      <c r="AI15" s="52"/>
      <c r="AJ15" s="52"/>
    </row>
    <row r="16" spans="1:36" x14ac:dyDescent="0.25">
      <c r="A16" s="27" t="s">
        <v>35</v>
      </c>
      <c r="B16" s="20">
        <v>9</v>
      </c>
      <c r="C16" s="16">
        <v>23290737931963</v>
      </c>
      <c r="D16" s="27" t="s">
        <v>36</v>
      </c>
      <c r="E16" s="16">
        <v>604549</v>
      </c>
      <c r="F16" s="33">
        <v>43311</v>
      </c>
      <c r="G16" s="89">
        <v>2017</v>
      </c>
      <c r="H16" s="1">
        <v>11603</v>
      </c>
      <c r="I16" s="2">
        <v>2274.19</v>
      </c>
      <c r="J16" s="1">
        <v>11184</v>
      </c>
      <c r="K16" s="2">
        <v>2204.7800000000002</v>
      </c>
      <c r="L16" s="1">
        <v>10655</v>
      </c>
      <c r="M16" s="2">
        <v>2106.48</v>
      </c>
      <c r="N16" s="1">
        <v>10744</v>
      </c>
      <c r="O16" s="49">
        <f t="shared" si="3"/>
        <v>8.3528859690286256E-3</v>
      </c>
      <c r="P16" s="2">
        <v>2121.2800000000002</v>
      </c>
      <c r="Q16" s="8">
        <v>10762</v>
      </c>
      <c r="R16" s="48">
        <f t="shared" si="4"/>
        <v>1.6753536857781086E-3</v>
      </c>
      <c r="S16" s="12">
        <v>2145.3000000000002</v>
      </c>
      <c r="T16" s="42">
        <v>6</v>
      </c>
      <c r="U16" s="42">
        <v>31</v>
      </c>
      <c r="V16" s="42">
        <f t="shared" si="5"/>
        <v>6.2</v>
      </c>
      <c r="W16" s="8">
        <v>54960</v>
      </c>
      <c r="X16" s="21">
        <v>59243.358</v>
      </c>
      <c r="Y16" s="8">
        <v>19.934000000000001</v>
      </c>
      <c r="Z16" s="72">
        <f t="shared" si="6"/>
        <v>852.64854372000002</v>
      </c>
      <c r="AA16" s="99"/>
      <c r="AB16" s="43"/>
      <c r="AC16" s="42">
        <f t="shared" si="2"/>
        <v>0</v>
      </c>
      <c r="AD16" s="8"/>
      <c r="AE16" s="68"/>
      <c r="AF16" s="46"/>
      <c r="AG16" s="1"/>
      <c r="AH16" s="1"/>
      <c r="AI16" s="1"/>
      <c r="AJ16" s="1"/>
    </row>
    <row r="17" spans="1:36" x14ac:dyDescent="0.25">
      <c r="A17" s="50" t="s">
        <v>37</v>
      </c>
      <c r="B17" s="50">
        <v>9</v>
      </c>
      <c r="C17" s="51">
        <v>23287119988097</v>
      </c>
      <c r="D17" s="52" t="s">
        <v>38</v>
      </c>
      <c r="E17" s="51">
        <v>591602</v>
      </c>
      <c r="F17" s="53">
        <v>43340</v>
      </c>
      <c r="G17" s="90">
        <v>2017</v>
      </c>
      <c r="H17" s="52">
        <v>10446</v>
      </c>
      <c r="I17" s="52">
        <v>2458.0500000000002</v>
      </c>
      <c r="J17" s="52">
        <v>9841</v>
      </c>
      <c r="K17" s="52">
        <v>2326.9699999999998</v>
      </c>
      <c r="L17" s="52">
        <v>9644</v>
      </c>
      <c r="M17" s="52">
        <v>2290.17</v>
      </c>
      <c r="N17" s="52">
        <v>9370</v>
      </c>
      <c r="O17" s="54">
        <f t="shared" si="3"/>
        <v>-2.8411447532144338E-2</v>
      </c>
      <c r="P17" s="52">
        <v>2222.0300000000002</v>
      </c>
      <c r="Q17" s="52">
        <v>9099</v>
      </c>
      <c r="R17" s="54">
        <f t="shared" si="4"/>
        <v>-2.8922091782283884E-2</v>
      </c>
      <c r="S17" s="52">
        <v>2177.19</v>
      </c>
      <c r="T17" s="55">
        <v>5</v>
      </c>
      <c r="U17" s="55">
        <v>24</v>
      </c>
      <c r="V17" s="42">
        <f t="shared" si="5"/>
        <v>4.8</v>
      </c>
      <c r="W17" s="52">
        <v>48137</v>
      </c>
      <c r="X17" s="56">
        <v>50429.177000000003</v>
      </c>
      <c r="Y17" s="52">
        <v>23.940999999999999</v>
      </c>
      <c r="Z17" s="73">
        <f t="shared" si="6"/>
        <v>547.57304557000077</v>
      </c>
      <c r="AA17" s="100"/>
      <c r="AB17" s="57"/>
      <c r="AC17" s="42">
        <f t="shared" si="2"/>
        <v>0</v>
      </c>
      <c r="AD17" s="52"/>
      <c r="AE17" s="58"/>
      <c r="AF17" s="58"/>
      <c r="AG17" s="52"/>
      <c r="AH17" s="52"/>
      <c r="AI17" s="52"/>
      <c r="AJ17" s="52"/>
    </row>
    <row r="18" spans="1:36" ht="17.25" customHeight="1" x14ac:dyDescent="0.25">
      <c r="A18" s="60" t="s">
        <v>39</v>
      </c>
      <c r="B18" s="50">
        <v>9</v>
      </c>
      <c r="C18" s="51">
        <v>23201447050347</v>
      </c>
      <c r="D18" s="60" t="s">
        <v>40</v>
      </c>
      <c r="E18" s="51">
        <v>591745</v>
      </c>
      <c r="F18" s="61">
        <v>43354</v>
      </c>
      <c r="G18" s="91">
        <v>2017</v>
      </c>
      <c r="H18" s="52">
        <v>10726</v>
      </c>
      <c r="I18" s="52">
        <v>2523.96</v>
      </c>
      <c r="J18" s="52">
        <v>9977</v>
      </c>
      <c r="K18" s="52">
        <v>2363.04</v>
      </c>
      <c r="L18" s="52">
        <v>9865</v>
      </c>
      <c r="M18" s="52">
        <v>2342.44</v>
      </c>
      <c r="N18" s="52">
        <v>10162</v>
      </c>
      <c r="O18" s="54">
        <f t="shared" si="3"/>
        <v>3.0106436898124683E-2</v>
      </c>
      <c r="P18" s="52">
        <v>2409.85</v>
      </c>
      <c r="Q18" s="52">
        <v>9964</v>
      </c>
      <c r="R18" s="54">
        <f t="shared" si="4"/>
        <v>-1.9484353473725645E-2</v>
      </c>
      <c r="S18" s="52">
        <v>2385.48</v>
      </c>
      <c r="T18" s="55">
        <v>4</v>
      </c>
      <c r="U18" s="55">
        <v>24</v>
      </c>
      <c r="V18" s="42">
        <f t="shared" si="5"/>
        <v>4.8</v>
      </c>
      <c r="W18" s="52">
        <v>48465</v>
      </c>
      <c r="X18" s="56">
        <v>50251.927000000003</v>
      </c>
      <c r="Y18" s="52">
        <v>23.940999999999999</v>
      </c>
      <c r="Z18" s="73">
        <f t="shared" si="6"/>
        <v>426.85055307000073</v>
      </c>
      <c r="AA18" s="100"/>
      <c r="AB18" s="57"/>
      <c r="AC18" s="42">
        <f t="shared" si="2"/>
        <v>0</v>
      </c>
      <c r="AD18" s="52"/>
      <c r="AE18" s="58"/>
      <c r="AF18" s="58"/>
      <c r="AG18" s="52"/>
      <c r="AH18" s="52"/>
      <c r="AI18" s="52"/>
      <c r="AJ18" s="52"/>
    </row>
    <row r="19" spans="1:36" x14ac:dyDescent="0.25">
      <c r="A19" s="60" t="s">
        <v>41</v>
      </c>
      <c r="B19" s="50">
        <v>9</v>
      </c>
      <c r="C19" s="51">
        <v>23287264705857</v>
      </c>
      <c r="D19" s="60" t="s">
        <v>42</v>
      </c>
      <c r="E19" s="51">
        <v>591555</v>
      </c>
      <c r="F19" s="61">
        <v>43354</v>
      </c>
      <c r="G19" s="91">
        <v>2017</v>
      </c>
      <c r="H19" s="52">
        <v>10726</v>
      </c>
      <c r="I19" s="52">
        <v>2523.96</v>
      </c>
      <c r="J19" s="52">
        <v>10044</v>
      </c>
      <c r="K19" s="52">
        <v>2377.9699999999998</v>
      </c>
      <c r="L19" s="52">
        <v>9359</v>
      </c>
      <c r="M19" s="52">
        <v>2264.75</v>
      </c>
      <c r="N19" s="52">
        <v>9556</v>
      </c>
      <c r="O19" s="54">
        <f t="shared" si="3"/>
        <v>2.1049257399294797E-2</v>
      </c>
      <c r="P19" s="52">
        <v>2266.17</v>
      </c>
      <c r="Q19" s="52">
        <v>8805</v>
      </c>
      <c r="R19" s="54">
        <f t="shared" si="4"/>
        <v>-7.8589367936375054E-2</v>
      </c>
      <c r="S19" s="52">
        <v>2108.0100000000002</v>
      </c>
      <c r="T19" s="55">
        <v>5</v>
      </c>
      <c r="U19" s="55">
        <v>24</v>
      </c>
      <c r="V19" s="42">
        <f t="shared" si="5"/>
        <v>4.8</v>
      </c>
      <c r="W19" s="52">
        <v>50908</v>
      </c>
      <c r="X19" s="56">
        <v>52897.603000000003</v>
      </c>
      <c r="Y19" s="52">
        <v>23.940999999999999</v>
      </c>
      <c r="Z19" s="73">
        <f t="shared" si="6"/>
        <v>475.13380423000069</v>
      </c>
      <c r="AA19" s="100"/>
      <c r="AB19" s="57"/>
      <c r="AC19" s="42">
        <f t="shared" si="2"/>
        <v>0</v>
      </c>
      <c r="AD19" s="52"/>
      <c r="AE19" s="58"/>
      <c r="AF19" s="58"/>
      <c r="AG19" s="52"/>
      <c r="AH19" s="52"/>
      <c r="AI19" s="52"/>
      <c r="AJ19" s="52"/>
    </row>
    <row r="20" spans="1:36" x14ac:dyDescent="0.25">
      <c r="A20" s="28" t="s">
        <v>54</v>
      </c>
      <c r="B20" s="28">
        <v>36</v>
      </c>
      <c r="C20" s="34">
        <v>50037426930470</v>
      </c>
      <c r="D20" s="11" t="s">
        <v>55</v>
      </c>
      <c r="E20" s="36">
        <v>743785024</v>
      </c>
      <c r="F20" s="37">
        <v>44536</v>
      </c>
      <c r="G20" s="92">
        <v>2017</v>
      </c>
      <c r="H20" s="76"/>
      <c r="I20" s="77"/>
      <c r="J20" s="76"/>
      <c r="K20" s="77"/>
      <c r="L20" s="76"/>
      <c r="M20" s="77"/>
      <c r="N20" s="28">
        <v>45555</v>
      </c>
      <c r="O20" s="28"/>
      <c r="P20" s="77">
        <v>5081.91</v>
      </c>
      <c r="Q20" s="76">
        <v>44553</v>
      </c>
      <c r="R20" s="78">
        <f t="shared" si="4"/>
        <v>-2.1995390187685215E-2</v>
      </c>
      <c r="S20" s="79">
        <v>5169.71</v>
      </c>
      <c r="T20" s="80">
        <v>6</v>
      </c>
      <c r="U20" s="80">
        <v>11</v>
      </c>
      <c r="V20" s="80">
        <f t="shared" si="5"/>
        <v>5.5</v>
      </c>
      <c r="W20" s="28">
        <v>90053</v>
      </c>
      <c r="X20" s="28">
        <v>94238</v>
      </c>
      <c r="Y20" s="28">
        <v>11.66</v>
      </c>
      <c r="Z20" s="81">
        <f>((X20-W20--T20)*0.975*Y20)/100</f>
        <v>476.45383499999997</v>
      </c>
      <c r="AA20" s="101"/>
      <c r="AB20" s="82"/>
      <c r="AC20" s="80">
        <f t="shared" si="2"/>
        <v>0</v>
      </c>
      <c r="AD20" s="76"/>
      <c r="AE20" s="83"/>
      <c r="AF20" s="84"/>
      <c r="AG20" s="76"/>
      <c r="AH20" s="76"/>
      <c r="AI20" s="76"/>
      <c r="AJ20" s="76"/>
    </row>
    <row r="21" spans="1:36" s="1" customFormat="1" x14ac:dyDescent="0.25">
      <c r="A21" s="26" t="s">
        <v>57</v>
      </c>
      <c r="B21" s="26">
        <v>30</v>
      </c>
      <c r="C21" s="38">
        <v>50038865323180</v>
      </c>
      <c r="D21" s="39" t="s">
        <v>58</v>
      </c>
      <c r="E21" s="16"/>
      <c r="F21" s="33">
        <v>45266</v>
      </c>
      <c r="G21" s="88">
        <v>2020</v>
      </c>
      <c r="I21" s="2"/>
      <c r="K21" s="2"/>
      <c r="M21" s="2"/>
      <c r="P21" s="2"/>
      <c r="S21" s="2"/>
      <c r="T21" s="42">
        <v>0</v>
      </c>
      <c r="U21" s="42">
        <v>0</v>
      </c>
      <c r="V21" s="42" t="e">
        <f t="shared" si="5"/>
        <v>#DIV/0!</v>
      </c>
      <c r="W21" s="8">
        <v>0</v>
      </c>
      <c r="X21" s="8">
        <v>969</v>
      </c>
      <c r="Y21" s="8">
        <v>14.58</v>
      </c>
      <c r="Z21" s="43">
        <f>((X21-W21--T21)*0.975*Y21)/100</f>
        <v>137.74819500000001</v>
      </c>
      <c r="AA21" s="16"/>
      <c r="AB21" s="43"/>
      <c r="AC21" s="42">
        <f t="shared" si="2"/>
        <v>0</v>
      </c>
      <c r="AF21" s="2"/>
    </row>
    <row r="25" spans="1:36" x14ac:dyDescent="0.25">
      <c r="A25" s="10"/>
      <c r="B25" s="40"/>
      <c r="C25" s="40"/>
      <c r="D25" s="40"/>
      <c r="E25" s="40"/>
      <c r="F25" s="40"/>
      <c r="G25" s="94"/>
      <c r="H25" s="10"/>
      <c r="I25" s="10"/>
      <c r="K25" s="10"/>
      <c r="L25" s="10"/>
      <c r="M25" s="5"/>
      <c r="N25" s="5"/>
      <c r="O25" s="5"/>
      <c r="P25" s="10"/>
      <c r="Q25" s="10"/>
    </row>
    <row r="26" spans="1:36" x14ac:dyDescent="0.25">
      <c r="A26" s="103" t="s">
        <v>18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5"/>
      <c r="M26" s="1" t="s">
        <v>22</v>
      </c>
      <c r="N26" s="1"/>
      <c r="O26" s="1">
        <v>2019</v>
      </c>
      <c r="P26" s="1">
        <v>2020</v>
      </c>
      <c r="Q26" s="1"/>
      <c r="R26" s="1">
        <v>2021</v>
      </c>
      <c r="S26" s="24"/>
      <c r="T26" s="1">
        <v>2022</v>
      </c>
      <c r="U26" s="1"/>
      <c r="V26" s="1"/>
      <c r="W26" s="1">
        <v>2023</v>
      </c>
    </row>
    <row r="27" spans="1:36" x14ac:dyDescent="0.25">
      <c r="A27" s="9"/>
      <c r="B27" s="103">
        <v>2020</v>
      </c>
      <c r="C27" s="104"/>
      <c r="D27" s="104"/>
      <c r="E27" s="104"/>
      <c r="F27" s="104"/>
      <c r="G27" s="104"/>
      <c r="H27" s="104"/>
      <c r="I27" s="104"/>
      <c r="J27" s="104"/>
      <c r="K27" s="105"/>
      <c r="M27" s="1" t="s">
        <v>21</v>
      </c>
      <c r="N27" s="1"/>
      <c r="O27" s="1">
        <f>I3</f>
        <v>16976.099999999999</v>
      </c>
      <c r="P27" s="1">
        <f>K3</f>
        <v>23012.95</v>
      </c>
      <c r="Q27" s="1"/>
      <c r="R27" s="1">
        <f>M3</f>
        <v>32431.329999999998</v>
      </c>
      <c r="S27" s="24"/>
      <c r="T27" s="1">
        <f>P3</f>
        <v>36649.149999999994</v>
      </c>
      <c r="U27" s="1"/>
      <c r="V27" s="1"/>
      <c r="W27" s="1">
        <f>S3</f>
        <v>38710.889999999992</v>
      </c>
    </row>
    <row r="28" spans="1:36" x14ac:dyDescent="0.25">
      <c r="A28" s="1"/>
      <c r="B28" s="103" t="s">
        <v>7</v>
      </c>
      <c r="C28" s="104"/>
      <c r="D28" s="104"/>
      <c r="E28" s="104"/>
      <c r="F28" s="104"/>
      <c r="G28" s="105"/>
      <c r="H28" s="103" t="s">
        <v>8</v>
      </c>
      <c r="I28" s="105"/>
      <c r="J28" s="103" t="s">
        <v>9</v>
      </c>
      <c r="K28" s="105"/>
    </row>
    <row r="29" spans="1:36" x14ac:dyDescent="0.25">
      <c r="A29" s="1"/>
      <c r="B29" s="8"/>
      <c r="C29" s="8"/>
      <c r="D29" s="8"/>
      <c r="E29" s="8"/>
      <c r="F29" s="8"/>
      <c r="G29" s="95"/>
      <c r="H29" s="1"/>
      <c r="I29" s="1"/>
      <c r="J29" s="1"/>
      <c r="K29" s="1"/>
    </row>
    <row r="30" spans="1:36" x14ac:dyDescent="0.25">
      <c r="A30" s="1" t="s">
        <v>0</v>
      </c>
      <c r="B30" s="8">
        <v>5555</v>
      </c>
      <c r="C30" s="8"/>
      <c r="D30" s="8"/>
      <c r="E30" s="8"/>
      <c r="F30" s="8"/>
      <c r="G30" s="95">
        <v>1315.62</v>
      </c>
      <c r="H30" s="1">
        <v>5193</v>
      </c>
      <c r="I30" s="1">
        <v>1229.6099999999999</v>
      </c>
      <c r="J30" s="1">
        <f>B30+H30</f>
        <v>10748</v>
      </c>
      <c r="K30" s="1">
        <f>G30+I30</f>
        <v>2545.2299999999996</v>
      </c>
    </row>
    <row r="31" spans="1:36" x14ac:dyDescent="0.25">
      <c r="A31" s="1" t="s">
        <v>3</v>
      </c>
      <c r="B31" s="8">
        <v>4553</v>
      </c>
      <c r="C31" s="8"/>
      <c r="D31" s="8"/>
      <c r="E31" s="8"/>
      <c r="F31" s="8"/>
      <c r="G31" s="95">
        <v>1078.22</v>
      </c>
      <c r="H31" s="1">
        <v>6685</v>
      </c>
      <c r="I31" s="1">
        <v>1531.1</v>
      </c>
      <c r="J31" s="1">
        <f>B31+H31</f>
        <v>11238</v>
      </c>
      <c r="K31" s="1">
        <f>G31+I31</f>
        <v>2609.3199999999997</v>
      </c>
    </row>
    <row r="32" spans="1:36" x14ac:dyDescent="0.25">
      <c r="A32" s="1"/>
      <c r="B32" s="8"/>
      <c r="C32" s="8"/>
      <c r="D32" s="8"/>
      <c r="E32" s="8"/>
      <c r="F32" s="8"/>
      <c r="G32" s="95"/>
      <c r="H32" s="1"/>
      <c r="I32" s="1"/>
      <c r="J32" s="1"/>
      <c r="K32" s="1"/>
    </row>
    <row r="33" spans="1:17" x14ac:dyDescent="0.25">
      <c r="A33" s="1" t="s">
        <v>4</v>
      </c>
      <c r="B33" s="8">
        <v>2310</v>
      </c>
      <c r="C33" s="8"/>
      <c r="D33" s="8"/>
      <c r="E33" s="8"/>
      <c r="F33" s="8"/>
      <c r="G33" s="95">
        <v>543</v>
      </c>
      <c r="H33" s="1">
        <v>7531</v>
      </c>
      <c r="I33" s="1">
        <v>1783.53</v>
      </c>
      <c r="J33" s="1">
        <f>B33+H33</f>
        <v>9841</v>
      </c>
      <c r="K33" s="1">
        <f>G33+I33</f>
        <v>2326.5299999999997</v>
      </c>
    </row>
    <row r="34" spans="1:17" x14ac:dyDescent="0.25">
      <c r="A34" s="1" t="s">
        <v>5</v>
      </c>
      <c r="B34" s="8">
        <v>1729</v>
      </c>
      <c r="C34" s="8"/>
      <c r="D34" s="8"/>
      <c r="E34" s="8"/>
      <c r="F34" s="8"/>
      <c r="G34" s="95">
        <v>409.63</v>
      </c>
      <c r="H34" s="1">
        <v>8248</v>
      </c>
      <c r="I34" s="1">
        <v>1953.41</v>
      </c>
      <c r="J34" s="1">
        <f>B34+H34</f>
        <v>9977</v>
      </c>
      <c r="K34" s="1">
        <f>G34+I34</f>
        <v>2363.04</v>
      </c>
    </row>
    <row r="35" spans="1:17" x14ac:dyDescent="0.25">
      <c r="A35" s="1" t="s">
        <v>6</v>
      </c>
      <c r="B35" s="8">
        <v>1938</v>
      </c>
      <c r="C35" s="8"/>
      <c r="D35" s="8"/>
      <c r="E35" s="8"/>
      <c r="F35" s="8"/>
      <c r="G35" s="95">
        <v>458.68</v>
      </c>
      <c r="H35" s="1">
        <v>8106</v>
      </c>
      <c r="I35" s="1">
        <v>1919.29</v>
      </c>
      <c r="J35" s="1">
        <f>B35+H35</f>
        <v>10044</v>
      </c>
      <c r="K35" s="1">
        <f>G35+I35</f>
        <v>2377.9699999999998</v>
      </c>
    </row>
    <row r="36" spans="1:17" x14ac:dyDescent="0.25">
      <c r="A36" s="10"/>
      <c r="B36" s="40"/>
      <c r="C36" s="40"/>
      <c r="D36" s="40"/>
      <c r="E36" s="40"/>
      <c r="F36" s="40"/>
      <c r="G36" s="94"/>
      <c r="H36" s="10"/>
      <c r="I36" s="10"/>
      <c r="K36" s="10"/>
      <c r="L36" s="10"/>
      <c r="M36" s="5"/>
      <c r="N36" s="5"/>
      <c r="O36" s="5"/>
      <c r="P36" s="10"/>
      <c r="Q36" s="10"/>
    </row>
    <row r="37" spans="1:17" x14ac:dyDescent="0.25">
      <c r="A37" s="10"/>
      <c r="B37" s="40"/>
      <c r="C37" s="40"/>
      <c r="D37" s="40"/>
      <c r="E37" s="40"/>
      <c r="F37" s="40"/>
      <c r="G37" s="94"/>
      <c r="H37" s="10"/>
      <c r="I37" s="10"/>
      <c r="K37" s="10"/>
      <c r="L37" s="10"/>
      <c r="M37" s="5"/>
      <c r="N37" s="5"/>
      <c r="O37" s="5"/>
      <c r="P37" s="10"/>
      <c r="Q37" s="10"/>
    </row>
    <row r="38" spans="1:17" x14ac:dyDescent="0.25">
      <c r="A38" s="10"/>
      <c r="B38" s="40"/>
      <c r="C38" s="40"/>
      <c r="D38" s="40"/>
      <c r="E38" s="40"/>
      <c r="F38" s="40"/>
      <c r="G38" s="94"/>
      <c r="H38" s="10"/>
      <c r="I38" s="10"/>
      <c r="K38" s="10"/>
      <c r="L38" s="10"/>
      <c r="M38" s="5"/>
      <c r="N38" s="5"/>
      <c r="O38" s="5"/>
      <c r="P38" s="10"/>
      <c r="Q38" s="10"/>
    </row>
    <row r="39" spans="1:17" x14ac:dyDescent="0.25">
      <c r="A39" s="10"/>
      <c r="B39" s="40"/>
      <c r="C39" s="40"/>
      <c r="D39" s="40"/>
      <c r="E39" s="40"/>
      <c r="F39" s="40"/>
      <c r="G39" s="94"/>
      <c r="H39" s="10"/>
      <c r="I39" s="10"/>
      <c r="K39" s="10"/>
      <c r="L39" s="10"/>
      <c r="M39" s="5"/>
      <c r="N39" s="5"/>
      <c r="O39" s="5"/>
      <c r="P39" s="10"/>
      <c r="Q39" s="10"/>
    </row>
    <row r="40" spans="1:17" x14ac:dyDescent="0.25">
      <c r="A40" s="10"/>
      <c r="B40" s="40"/>
      <c r="C40" s="40"/>
      <c r="D40" s="40"/>
      <c r="E40" s="40"/>
      <c r="F40" s="40"/>
      <c r="G40" s="94"/>
      <c r="H40" s="10"/>
      <c r="I40" s="10"/>
      <c r="K40" s="10"/>
      <c r="L40" s="10"/>
      <c r="M40" s="5"/>
      <c r="N40" s="5"/>
      <c r="O40" s="5"/>
      <c r="P40" s="10"/>
      <c r="Q40" s="10"/>
    </row>
    <row r="41" spans="1:17" x14ac:dyDescent="0.25">
      <c r="A41" s="10"/>
      <c r="B41" s="40"/>
      <c r="C41" s="40"/>
      <c r="D41" s="40"/>
      <c r="E41" s="40"/>
      <c r="F41" s="40"/>
      <c r="G41" s="94"/>
      <c r="H41" s="10"/>
      <c r="I41" s="10"/>
      <c r="K41" s="10"/>
      <c r="L41" s="10"/>
      <c r="M41" s="5"/>
      <c r="N41" s="5"/>
      <c r="O41" s="5"/>
      <c r="P41" s="10"/>
      <c r="Q41" s="10"/>
    </row>
    <row r="42" spans="1:17" x14ac:dyDescent="0.25">
      <c r="A42" s="10"/>
      <c r="B42" s="40"/>
      <c r="C42" s="40"/>
      <c r="D42" s="40"/>
      <c r="E42" s="40"/>
      <c r="F42" s="40"/>
      <c r="G42" s="94"/>
      <c r="H42" s="10"/>
      <c r="I42" s="10"/>
      <c r="K42" s="10"/>
      <c r="L42" s="10"/>
      <c r="M42" s="5"/>
      <c r="N42" s="5"/>
      <c r="O42" s="5"/>
      <c r="P42" s="10"/>
      <c r="Q42" s="10"/>
    </row>
    <row r="43" spans="1:17" x14ac:dyDescent="0.25">
      <c r="A43" s="10"/>
      <c r="B43" s="40"/>
      <c r="C43" s="40"/>
      <c r="D43" s="40"/>
      <c r="E43" s="40"/>
      <c r="F43" s="40"/>
      <c r="G43" s="94"/>
      <c r="H43" s="10"/>
      <c r="I43" s="10"/>
      <c r="K43" s="10"/>
      <c r="L43" s="10"/>
      <c r="M43" s="5"/>
      <c r="N43" s="5"/>
      <c r="O43" s="5"/>
      <c r="P43" s="10"/>
      <c r="Q43" s="10"/>
    </row>
    <row r="44" spans="1:17" x14ac:dyDescent="0.25">
      <c r="A44" s="10"/>
      <c r="B44" s="40"/>
      <c r="C44" s="40"/>
      <c r="D44" s="40"/>
      <c r="E44" s="40"/>
      <c r="F44" s="40"/>
      <c r="G44" s="94"/>
      <c r="H44" s="10"/>
      <c r="I44" s="10"/>
      <c r="K44" s="10"/>
      <c r="L44" s="10"/>
      <c r="M44" s="5"/>
      <c r="N44" s="5"/>
      <c r="O44" s="5"/>
      <c r="P44" s="10"/>
      <c r="Q44" s="10"/>
    </row>
    <row r="45" spans="1:17" x14ac:dyDescent="0.25">
      <c r="A45" s="10"/>
      <c r="B45" s="40"/>
      <c r="C45" s="40"/>
      <c r="D45" s="40"/>
      <c r="E45" s="40"/>
      <c r="F45" s="40"/>
      <c r="G45" s="94"/>
      <c r="H45" s="10"/>
      <c r="I45" s="10"/>
      <c r="K45" s="10"/>
      <c r="L45" s="10"/>
      <c r="M45" s="5"/>
      <c r="N45" s="5"/>
      <c r="O45" s="5"/>
      <c r="P45" s="10"/>
      <c r="Q45" s="10"/>
    </row>
    <row r="46" spans="1:17" x14ac:dyDescent="0.25">
      <c r="A46" s="10"/>
      <c r="B46" s="40"/>
      <c r="C46" s="40"/>
      <c r="D46" s="40"/>
      <c r="E46" s="40"/>
      <c r="F46" s="40"/>
      <c r="G46" s="94"/>
      <c r="H46" s="10"/>
      <c r="I46" s="10"/>
      <c r="K46" s="10"/>
      <c r="L46" s="10"/>
      <c r="M46" s="5"/>
      <c r="N46" s="5"/>
      <c r="O46" s="5"/>
      <c r="P46" s="10"/>
      <c r="Q46" s="10"/>
    </row>
    <row r="47" spans="1:17" x14ac:dyDescent="0.25">
      <c r="A47" s="10"/>
      <c r="B47" s="40"/>
      <c r="C47" s="40"/>
      <c r="D47" s="40"/>
      <c r="E47" s="40"/>
      <c r="F47" s="40"/>
      <c r="G47" s="94"/>
      <c r="H47" s="10"/>
      <c r="I47" s="10"/>
      <c r="K47" s="10"/>
      <c r="L47" s="10"/>
      <c r="M47" s="5"/>
      <c r="N47" s="5"/>
      <c r="O47" s="5"/>
      <c r="P47" s="10"/>
      <c r="Q47" s="10"/>
    </row>
    <row r="48" spans="1:17" x14ac:dyDescent="0.25">
      <c r="A48" s="10"/>
      <c r="B48" s="40"/>
      <c r="C48" s="40"/>
      <c r="D48" s="40"/>
      <c r="E48" s="40"/>
      <c r="F48" s="40"/>
      <c r="G48" s="94"/>
      <c r="H48" s="10"/>
      <c r="I48" s="10"/>
      <c r="K48" s="10"/>
      <c r="L48" s="10"/>
      <c r="M48" s="5"/>
      <c r="N48" s="5"/>
      <c r="O48" s="5"/>
      <c r="P48" s="10"/>
      <c r="Q48" s="10"/>
    </row>
    <row r="49" spans="1:25" x14ac:dyDescent="0.25">
      <c r="A49" s="10"/>
      <c r="B49" s="40"/>
      <c r="C49" s="40"/>
      <c r="D49" s="40"/>
      <c r="E49" s="40"/>
      <c r="F49" s="40"/>
      <c r="G49" s="94"/>
      <c r="H49" s="10"/>
      <c r="I49" s="10"/>
      <c r="K49" s="10"/>
      <c r="L49" s="10"/>
      <c r="M49" s="5"/>
      <c r="N49" s="5"/>
      <c r="O49" s="5"/>
      <c r="P49" s="10"/>
      <c r="Q49" s="10"/>
    </row>
    <row r="50" spans="1:25" x14ac:dyDescent="0.25">
      <c r="A50" s="10"/>
      <c r="B50" s="40"/>
      <c r="C50" s="40"/>
      <c r="D50" s="40"/>
      <c r="E50" s="40"/>
      <c r="F50" s="40"/>
      <c r="G50" s="94"/>
      <c r="H50" s="10"/>
      <c r="I50" s="10"/>
      <c r="K50" s="10"/>
      <c r="L50" s="10"/>
      <c r="M50" s="5"/>
      <c r="N50" s="5"/>
      <c r="O50" s="5"/>
      <c r="P50" s="10"/>
      <c r="Q50" s="10"/>
    </row>
    <row r="51" spans="1:25" x14ac:dyDescent="0.25">
      <c r="A51" s="106" t="s">
        <v>19</v>
      </c>
      <c r="B51" s="106"/>
      <c r="C51" s="106"/>
      <c r="D51" s="106"/>
      <c r="E51" s="106"/>
      <c r="F51" s="106"/>
      <c r="G51" s="106"/>
      <c r="H51" s="106"/>
      <c r="I51" s="106"/>
      <c r="J51" s="102"/>
      <c r="K51" s="102"/>
      <c r="L51" s="10"/>
      <c r="M51" s="102" t="s">
        <v>14</v>
      </c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</row>
    <row r="52" spans="1:25" x14ac:dyDescent="0.25">
      <c r="A52" s="1"/>
      <c r="B52" s="15" t="s">
        <v>10</v>
      </c>
      <c r="C52" s="15"/>
      <c r="D52" s="15"/>
      <c r="E52" s="15"/>
      <c r="F52" s="15"/>
      <c r="G52" s="96" t="s">
        <v>11</v>
      </c>
      <c r="H52" s="3" t="s">
        <v>12</v>
      </c>
      <c r="I52" s="3" t="s">
        <v>13</v>
      </c>
      <c r="J52" s="3" t="s">
        <v>16</v>
      </c>
      <c r="K52" s="3" t="s">
        <v>17</v>
      </c>
      <c r="L52" s="6"/>
      <c r="M52" s="9"/>
      <c r="N52" s="44"/>
      <c r="O52" s="3" t="s">
        <v>10</v>
      </c>
      <c r="P52" s="3" t="s">
        <v>11</v>
      </c>
      <c r="Q52" s="3"/>
      <c r="R52" s="3" t="s">
        <v>12</v>
      </c>
      <c r="S52" s="25"/>
      <c r="T52" s="17" t="s">
        <v>13</v>
      </c>
      <c r="U52" s="17"/>
      <c r="V52" s="17"/>
      <c r="W52" s="15" t="s">
        <v>16</v>
      </c>
      <c r="X52" s="3" t="s">
        <v>17</v>
      </c>
    </row>
    <row r="53" spans="1:25" x14ac:dyDescent="0.25">
      <c r="A53" s="1" t="str">
        <f>A7</f>
        <v>Gymnase Ayguesvives -36 kWc</v>
      </c>
      <c r="B53" s="16">
        <f>H7/6</f>
        <v>0</v>
      </c>
      <c r="C53" s="16"/>
      <c r="D53" s="16"/>
      <c r="E53" s="16"/>
      <c r="F53" s="16"/>
      <c r="G53" s="97">
        <f>J7/6</f>
        <v>0</v>
      </c>
      <c r="H53" s="4">
        <f>L7/6</f>
        <v>7707</v>
      </c>
      <c r="I53" s="4">
        <f>N7/6</f>
        <v>7322.666666666667</v>
      </c>
      <c r="J53" s="4">
        <f>P7/6</f>
        <v>881.90333333333331</v>
      </c>
      <c r="K53" s="4">
        <f>Q7/6</f>
        <v>7471.166666666667</v>
      </c>
      <c r="L53" s="7"/>
      <c r="M53" s="1" t="str">
        <f t="shared" ref="M53:M67" si="7">A53</f>
        <v>Gymnase Ayguesvives -36 kWc</v>
      </c>
      <c r="N53" s="1"/>
      <c r="O53" s="4">
        <f>I7/6</f>
        <v>0</v>
      </c>
      <c r="P53" s="4">
        <f>K7/6</f>
        <v>0</v>
      </c>
      <c r="Q53" s="4"/>
      <c r="R53" s="4">
        <f>M7/6</f>
        <v>929.39</v>
      </c>
      <c r="S53" s="25"/>
      <c r="T53" s="18">
        <f>P7/6</f>
        <v>881.90333333333331</v>
      </c>
      <c r="U53" s="18"/>
      <c r="V53" s="18"/>
      <c r="W53" s="16">
        <f>Q7/6</f>
        <v>7471.166666666667</v>
      </c>
      <c r="X53" s="4">
        <f>S7/6</f>
        <v>908.56833333333327</v>
      </c>
    </row>
    <row r="54" spans="1:25" x14ac:dyDescent="0.25">
      <c r="A54" s="1" t="str">
        <f>A5</f>
        <v>Centre d secours Mongiscard</v>
      </c>
      <c r="B54" s="16">
        <f>H5/9</f>
        <v>0</v>
      </c>
      <c r="C54" s="16"/>
      <c r="D54" s="16"/>
      <c r="E54" s="16"/>
      <c r="F54" s="16"/>
      <c r="G54" s="97">
        <f>J5/9</f>
        <v>0</v>
      </c>
      <c r="H54" s="4">
        <f>L5/9</f>
        <v>0</v>
      </c>
      <c r="I54" s="4">
        <f>N5/9</f>
        <v>0</v>
      </c>
      <c r="J54" s="4">
        <f>P5/9</f>
        <v>0</v>
      </c>
      <c r="K54" s="4">
        <f>Q5/9</f>
        <v>1245.4444444444443</v>
      </c>
      <c r="L54" s="7"/>
      <c r="M54" s="1" t="str">
        <f t="shared" si="7"/>
        <v>Centre d secours Mongiscard</v>
      </c>
      <c r="N54" s="1"/>
      <c r="O54" s="4">
        <f>I5/9</f>
        <v>0</v>
      </c>
      <c r="P54" s="4">
        <f>K5/9</f>
        <v>0</v>
      </c>
      <c r="Q54" s="4"/>
      <c r="R54" s="4">
        <f>M5/9</f>
        <v>0</v>
      </c>
      <c r="S54" s="25"/>
      <c r="T54" s="18">
        <f>P5/9</f>
        <v>0</v>
      </c>
      <c r="U54" s="18"/>
      <c r="V54" s="18"/>
      <c r="W54" s="16">
        <f>Q5/9</f>
        <v>1245.4444444444443</v>
      </c>
      <c r="X54" s="4">
        <f>S5/9</f>
        <v>188.3111111111111</v>
      </c>
    </row>
    <row r="55" spans="1:25" x14ac:dyDescent="0.25">
      <c r="A55" s="1" t="str">
        <f>A8</f>
        <v>Maison des solidarites-9 kWc</v>
      </c>
      <c r="B55" s="16">
        <f>H8/9</f>
        <v>0</v>
      </c>
      <c r="C55" s="16"/>
      <c r="D55" s="16"/>
      <c r="E55" s="16"/>
      <c r="F55" s="16"/>
      <c r="G55" s="97">
        <f>J8/9</f>
        <v>1289.7777777777778</v>
      </c>
      <c r="H55" s="4">
        <f>L8/9</f>
        <v>1226.8888888888889</v>
      </c>
      <c r="I55" s="4">
        <f>N8/9</f>
        <v>1195.5555555555557</v>
      </c>
      <c r="J55" s="4">
        <f t="shared" ref="J55:K57" si="8">P8/9</f>
        <v>234.5888888888889</v>
      </c>
      <c r="K55" s="4">
        <f t="shared" si="8"/>
        <v>1270.3333333333333</v>
      </c>
      <c r="L55" s="7"/>
      <c r="M55" s="1" t="str">
        <f t="shared" si="7"/>
        <v>Maison des solidarites-9 kWc</v>
      </c>
      <c r="N55" s="1"/>
      <c r="O55" s="4">
        <f>I8/9</f>
        <v>0</v>
      </c>
      <c r="P55" s="4">
        <f>K8/9</f>
        <v>252.70888888888891</v>
      </c>
      <c r="Q55" s="4"/>
      <c r="R55" s="4">
        <f>M8/9</f>
        <v>241.01111111111109</v>
      </c>
      <c r="S55" s="25"/>
      <c r="T55" s="18">
        <f>P8/9</f>
        <v>234.5888888888889</v>
      </c>
      <c r="U55" s="18"/>
      <c r="V55" s="18"/>
      <c r="W55" s="16">
        <f>Q8/9</f>
        <v>1270.3333333333333</v>
      </c>
      <c r="X55" s="4">
        <f>S8/9</f>
        <v>251.53888888888889</v>
      </c>
    </row>
    <row r="56" spans="1:25" x14ac:dyDescent="0.25">
      <c r="A56" s="1" t="str">
        <f>A9</f>
        <v>Espace Berjean-9 kWc</v>
      </c>
      <c r="B56" s="16">
        <f>H9/9</f>
        <v>0</v>
      </c>
      <c r="C56" s="16"/>
      <c r="D56" s="16"/>
      <c r="E56" s="16"/>
      <c r="F56" s="16"/>
      <c r="G56" s="97">
        <f>J9/9</f>
        <v>1296.2222222222222</v>
      </c>
      <c r="H56" s="4">
        <f>L9/9</f>
        <v>1240.8888888888889</v>
      </c>
      <c r="I56" s="4">
        <f>N9/9</f>
        <v>1188.5555555555557</v>
      </c>
      <c r="J56" s="4">
        <f t="shared" si="8"/>
        <v>232.77777777777777</v>
      </c>
      <c r="K56" s="4">
        <f t="shared" si="8"/>
        <v>1275.2222222222222</v>
      </c>
      <c r="L56" s="7"/>
      <c r="M56" s="1" t="str">
        <f t="shared" si="7"/>
        <v>Espace Berjean-9 kWc</v>
      </c>
      <c r="N56" s="1"/>
      <c r="O56" s="4">
        <f>I9/9</f>
        <v>0</v>
      </c>
      <c r="P56" s="4">
        <f>K9/9</f>
        <v>253.5588888888889</v>
      </c>
      <c r="Q56" s="4"/>
      <c r="R56" s="4">
        <f>M9/9</f>
        <v>243.39111111111112</v>
      </c>
      <c r="S56" s="25"/>
      <c r="T56" s="18">
        <f>P9/9</f>
        <v>232.77777777777777</v>
      </c>
      <c r="U56" s="18"/>
      <c r="V56" s="18"/>
      <c r="W56" s="16">
        <f>Q9/9</f>
        <v>1275.2222222222222</v>
      </c>
      <c r="X56" s="4">
        <f>S9/9</f>
        <v>252.50666666666666</v>
      </c>
    </row>
    <row r="57" spans="1:25" x14ac:dyDescent="0.25">
      <c r="A57" s="1" t="str">
        <f>A10</f>
        <v>S dF de Noueilles-9 kWc</v>
      </c>
      <c r="B57" s="16">
        <f>H10/9</f>
        <v>0</v>
      </c>
      <c r="C57" s="16"/>
      <c r="D57" s="16"/>
      <c r="E57" s="16"/>
      <c r="F57" s="16"/>
      <c r="G57" s="97">
        <f>J10/9</f>
        <v>1318.7777777777778</v>
      </c>
      <c r="H57" s="4">
        <f>L10/9</f>
        <v>1179.7777777777778</v>
      </c>
      <c r="I57" s="4">
        <f>N10/9</f>
        <v>1169.6666666666667</v>
      </c>
      <c r="J57" s="4">
        <f t="shared" si="8"/>
        <v>229.48444444444445</v>
      </c>
      <c r="K57" s="4">
        <f t="shared" si="8"/>
        <v>1248.5555555555557</v>
      </c>
      <c r="L57" s="7"/>
      <c r="M57" s="1" t="str">
        <f t="shared" si="7"/>
        <v>S dF de Noueilles-9 kWc</v>
      </c>
      <c r="N57" s="1"/>
      <c r="O57" s="4">
        <f>I10/9</f>
        <v>0</v>
      </c>
      <c r="P57" s="4">
        <f>K10/9</f>
        <v>258.39333333333332</v>
      </c>
      <c r="Q57" s="4"/>
      <c r="R57" s="4">
        <f>M10/9</f>
        <v>231.75333333333336</v>
      </c>
      <c r="S57" s="25"/>
      <c r="T57" s="18">
        <f>P10/9</f>
        <v>229.48444444444445</v>
      </c>
      <c r="U57" s="18"/>
      <c r="V57" s="18"/>
      <c r="W57" s="16">
        <f>Q10/9</f>
        <v>1248.5555555555557</v>
      </c>
      <c r="X57" s="4">
        <f>S10/9</f>
        <v>247.22666666666666</v>
      </c>
    </row>
    <row r="58" spans="1:25" x14ac:dyDescent="0.25">
      <c r="A58" s="1" t="str">
        <f>A12</f>
        <v>Vestiaires de Donneville- 6kWc</v>
      </c>
      <c r="B58" s="16">
        <f>H12/9</f>
        <v>820.66666666666663</v>
      </c>
      <c r="C58" s="16"/>
      <c r="D58" s="16"/>
      <c r="E58" s="16"/>
      <c r="F58" s="16"/>
      <c r="G58" s="97">
        <f>J12/9</f>
        <v>799.77777777777783</v>
      </c>
      <c r="H58" s="4">
        <f>L12/9</f>
        <v>759.44444444444446</v>
      </c>
      <c r="I58" s="4">
        <f>N12/9</f>
        <v>767.44444444444446</v>
      </c>
      <c r="J58" s="4">
        <f>P12/9</f>
        <v>181.93333333333334</v>
      </c>
      <c r="K58" s="4">
        <f>Q12/9</f>
        <v>778.11111111111109</v>
      </c>
      <c r="L58" s="7"/>
      <c r="M58" s="1" t="str">
        <f t="shared" si="7"/>
        <v>Vestiaires de Donneville- 6kWc</v>
      </c>
      <c r="N58" s="1"/>
      <c r="O58" s="4">
        <f>I12/9</f>
        <v>193.05444444444444</v>
      </c>
      <c r="P58" s="4">
        <f>K12/9</f>
        <v>189.29888888888888</v>
      </c>
      <c r="Q58" s="4"/>
      <c r="R58" s="4">
        <f>M12/9</f>
        <v>180.26333333333332</v>
      </c>
      <c r="S58" s="25"/>
      <c r="T58" s="18">
        <f>P12/9</f>
        <v>181.93333333333334</v>
      </c>
      <c r="U58" s="18"/>
      <c r="V58" s="18"/>
      <c r="W58" s="16">
        <f>Q12/9</f>
        <v>778.11111111111109</v>
      </c>
      <c r="X58" s="4">
        <f>S12/9</f>
        <v>186.15444444444447</v>
      </c>
    </row>
    <row r="59" spans="1:25" x14ac:dyDescent="0.25">
      <c r="A59" s="1" t="str">
        <f t="shared" ref="A59" si="9">A14</f>
        <v>Atelier d\' Aureville-9 kWc</v>
      </c>
      <c r="B59" s="16">
        <f t="shared" ref="B59" si="10">H14/9</f>
        <v>1291.5555555555557</v>
      </c>
      <c r="C59" s="16"/>
      <c r="D59" s="16"/>
      <c r="E59" s="16"/>
      <c r="F59" s="16"/>
      <c r="G59" s="97">
        <f t="shared" ref="G59" si="11">J14/9</f>
        <v>1194.2222222222222</v>
      </c>
      <c r="H59" s="4">
        <f t="shared" ref="H59" si="12">L14/9</f>
        <v>1144.6666666666667</v>
      </c>
      <c r="I59" s="4">
        <f t="shared" ref="I59" si="13">N14/9</f>
        <v>1039.2222222222222</v>
      </c>
      <c r="J59" s="4">
        <f t="shared" ref="J59" si="14">P14/9</f>
        <v>246.44444444444446</v>
      </c>
      <c r="K59" s="4">
        <f t="shared" ref="K59" si="15">Q14/9</f>
        <v>1303.4444444444443</v>
      </c>
      <c r="L59" s="7"/>
      <c r="M59" s="1" t="str">
        <f t="shared" si="7"/>
        <v>Atelier d\' Aureville-9 kWc</v>
      </c>
      <c r="N59" s="1"/>
      <c r="O59" s="4">
        <f t="shared" ref="O59" si="16">I14/9</f>
        <v>303.90111111111111</v>
      </c>
      <c r="P59" s="4">
        <f t="shared" ref="P59" si="17">K14/9</f>
        <v>282.80333333333328</v>
      </c>
      <c r="Q59" s="4"/>
      <c r="R59" s="4">
        <f t="shared" ref="R59" si="18">M14/9</f>
        <v>271.77999999999997</v>
      </c>
      <c r="S59" s="25"/>
      <c r="T59" s="18">
        <f t="shared" ref="T59" si="19">P14/9</f>
        <v>246.44444444444446</v>
      </c>
      <c r="U59" s="18"/>
      <c r="V59" s="18"/>
      <c r="W59" s="16">
        <f t="shared" ref="W59" si="20">Q14/9</f>
        <v>1303.4444444444443</v>
      </c>
      <c r="X59" s="4">
        <f t="shared" ref="X59" si="21">S14/9</f>
        <v>312.0577777777778</v>
      </c>
    </row>
    <row r="60" spans="1:25" x14ac:dyDescent="0.25">
      <c r="A60" s="1" t="str">
        <f>A13</f>
        <v>Ecole Montbrun - 32 kWc</v>
      </c>
      <c r="B60" s="16">
        <f>H13/9</f>
        <v>0</v>
      </c>
      <c r="C60" s="16"/>
      <c r="D60" s="16"/>
      <c r="E60" s="16"/>
      <c r="F60" s="16"/>
      <c r="G60" s="97">
        <f>J13/9</f>
        <v>0</v>
      </c>
      <c r="H60" s="4">
        <f>L13/9</f>
        <v>4650</v>
      </c>
      <c r="I60" s="4">
        <f>N13/9</f>
        <v>3937.8888888888887</v>
      </c>
      <c r="J60" s="4">
        <f>P13/9</f>
        <v>474.27000000000004</v>
      </c>
      <c r="K60" s="4">
        <f>Q13/9</f>
        <v>5107.2222222222226</v>
      </c>
      <c r="L60" s="7"/>
      <c r="M60" s="1" t="str">
        <f t="shared" si="7"/>
        <v>Ecole Montbrun - 32 kWc</v>
      </c>
      <c r="N60" s="1"/>
      <c r="O60" s="4">
        <f>I13/9</f>
        <v>0</v>
      </c>
      <c r="P60" s="4">
        <f>K13/9</f>
        <v>0</v>
      </c>
      <c r="Q60" s="4"/>
      <c r="R60" s="4">
        <f>M13/9</f>
        <v>560.79888888888888</v>
      </c>
      <c r="S60" s="25"/>
      <c r="T60" s="18">
        <f>P13/9</f>
        <v>474.27000000000004</v>
      </c>
      <c r="U60" s="18"/>
      <c r="V60" s="18"/>
      <c r="W60" s="16">
        <f>Q13/9</f>
        <v>5107.2222222222226</v>
      </c>
      <c r="X60" s="4">
        <f>S13/9</f>
        <v>606.80444444444447</v>
      </c>
    </row>
    <row r="61" spans="1:25" x14ac:dyDescent="0.25">
      <c r="A61" s="1" t="str">
        <f t="shared" ref="A61:A67" si="22">A15</f>
        <v>Mairie annexe de Labege-9 kWc</v>
      </c>
      <c r="B61" s="16">
        <f>H15/9</f>
        <v>1285.8888888888889</v>
      </c>
      <c r="C61" s="16"/>
      <c r="D61" s="16"/>
      <c r="E61" s="16"/>
      <c r="F61" s="16"/>
      <c r="G61" s="97">
        <f>J15/9</f>
        <v>1248.6666666666667</v>
      </c>
      <c r="H61" s="4">
        <f>L15/9</f>
        <v>1071.5555555555557</v>
      </c>
      <c r="I61" s="4">
        <f>N15/9</f>
        <v>1340.6666666666667</v>
      </c>
      <c r="J61" s="4">
        <f>P15/9</f>
        <v>317.88888888888891</v>
      </c>
      <c r="K61" s="4">
        <f>Q15/9</f>
        <v>1191.4444444444443</v>
      </c>
      <c r="L61" s="7"/>
      <c r="M61" s="1" t="str">
        <f t="shared" si="7"/>
        <v>Mairie annexe de Labege-9 kWc</v>
      </c>
      <c r="N61" s="1"/>
      <c r="O61" s="4">
        <f>I15/9</f>
        <v>302.59333333333336</v>
      </c>
      <c r="P61" s="4">
        <f>K15/9</f>
        <v>289.92444444444442</v>
      </c>
      <c r="Q61" s="4"/>
      <c r="R61" s="4">
        <f>M15/9</f>
        <v>254.46333333333334</v>
      </c>
      <c r="S61" s="25"/>
      <c r="T61" s="18">
        <f>P15/9</f>
        <v>317.88888888888891</v>
      </c>
      <c r="U61" s="18"/>
      <c r="V61" s="18"/>
      <c r="W61" s="16">
        <f>Q15/9</f>
        <v>1191.4444444444443</v>
      </c>
      <c r="X61" s="4">
        <f>S15/9</f>
        <v>285.24333333333334</v>
      </c>
    </row>
    <row r="62" spans="1:25" x14ac:dyDescent="0.25">
      <c r="A62" s="1" t="str">
        <f t="shared" si="22"/>
        <v>MJC d\'Ayguesvives-9 kWc</v>
      </c>
      <c r="B62" s="16">
        <f>H16/9</f>
        <v>1289.2222222222222</v>
      </c>
      <c r="C62" s="16"/>
      <c r="D62" s="16"/>
      <c r="E62" s="16"/>
      <c r="F62" s="16"/>
      <c r="G62" s="97">
        <f>J16/9</f>
        <v>1242.6666666666667</v>
      </c>
      <c r="H62" s="4">
        <f>L16/9</f>
        <v>1183.8888888888889</v>
      </c>
      <c r="I62" s="4">
        <f>N16/9</f>
        <v>1193.7777777777778</v>
      </c>
      <c r="J62" s="4">
        <f>P16/9</f>
        <v>235.69777777777779</v>
      </c>
      <c r="K62" s="4">
        <f>Q16/9</f>
        <v>1195.7777777777778</v>
      </c>
      <c r="L62" s="7"/>
      <c r="M62" s="1" t="str">
        <f t="shared" si="7"/>
        <v>MJC d\'Ayguesvives-9 kWc</v>
      </c>
      <c r="N62" s="1"/>
      <c r="O62" s="4">
        <f>I16/9</f>
        <v>252.6877777777778</v>
      </c>
      <c r="P62" s="4">
        <f>K16/9</f>
        <v>244.97555555555559</v>
      </c>
      <c r="Q62" s="4"/>
      <c r="R62" s="4">
        <f>M16/9</f>
        <v>234.05333333333334</v>
      </c>
      <c r="S62" s="25"/>
      <c r="T62" s="18">
        <f>P16/9</f>
        <v>235.69777777777779</v>
      </c>
      <c r="U62" s="18"/>
      <c r="V62" s="18"/>
      <c r="W62" s="16">
        <f>Q16/9</f>
        <v>1195.7777777777778</v>
      </c>
      <c r="X62" s="4">
        <f>S16/9</f>
        <v>238.36666666666667</v>
      </c>
    </row>
    <row r="63" spans="1:25" x14ac:dyDescent="0.25">
      <c r="A63" s="1" t="str">
        <f t="shared" si="22"/>
        <v>Ecole Mat de Labege-9 kWc</v>
      </c>
      <c r="B63" s="16">
        <f>H17/36</f>
        <v>290.16666666666669</v>
      </c>
      <c r="C63" s="16"/>
      <c r="D63" s="16"/>
      <c r="E63" s="16"/>
      <c r="F63" s="16"/>
      <c r="G63" s="97">
        <f>J17/36</f>
        <v>273.36111111111109</v>
      </c>
      <c r="H63" s="4">
        <f>L17/36</f>
        <v>267.88888888888891</v>
      </c>
      <c r="I63" s="4">
        <f>N17/36</f>
        <v>260.27777777777777</v>
      </c>
      <c r="J63" s="4">
        <f>P17/36</f>
        <v>61.723055555555561</v>
      </c>
      <c r="K63" s="4">
        <f>Q17/36</f>
        <v>252.75</v>
      </c>
      <c r="L63" s="7"/>
      <c r="M63" s="1" t="str">
        <f t="shared" si="7"/>
        <v>Ecole Mat de Labege-9 kWc</v>
      </c>
      <c r="N63" s="1"/>
      <c r="O63" s="4">
        <f>I17/36</f>
        <v>68.279166666666669</v>
      </c>
      <c r="P63" s="4">
        <f>K17/36</f>
        <v>64.638055555555553</v>
      </c>
      <c r="Q63" s="4"/>
      <c r="R63" s="4">
        <f>M17/36</f>
        <v>63.615833333333335</v>
      </c>
      <c r="S63" s="25"/>
      <c r="T63" s="18">
        <f>P17/36</f>
        <v>61.723055555555561</v>
      </c>
      <c r="U63" s="18"/>
      <c r="V63" s="18"/>
      <c r="W63" s="16">
        <f>Q17/36</f>
        <v>252.75</v>
      </c>
      <c r="X63" s="4">
        <f>S17/36</f>
        <v>60.477499999999999</v>
      </c>
    </row>
    <row r="64" spans="1:25" x14ac:dyDescent="0.25">
      <c r="A64" s="1" t="str">
        <f t="shared" si="22"/>
        <v>Creche Ayguesvives-9 kWc</v>
      </c>
      <c r="B64" s="16">
        <f>H18/36</f>
        <v>297.94444444444446</v>
      </c>
      <c r="C64" s="16"/>
      <c r="D64" s="16"/>
      <c r="E64" s="16"/>
      <c r="F64" s="16"/>
      <c r="G64" s="97">
        <f>J18/36</f>
        <v>277.13888888888891</v>
      </c>
      <c r="H64" s="4">
        <f>L18/36</f>
        <v>274.02777777777777</v>
      </c>
      <c r="I64" s="4">
        <f>N18/36</f>
        <v>282.27777777777777</v>
      </c>
      <c r="J64" s="4">
        <f>P18/36</f>
        <v>66.94027777777778</v>
      </c>
      <c r="K64" s="4">
        <f>Q18/36</f>
        <v>276.77777777777777</v>
      </c>
      <c r="L64" s="7"/>
      <c r="M64" s="1" t="str">
        <f t="shared" si="7"/>
        <v>Creche Ayguesvives-9 kWc</v>
      </c>
      <c r="N64" s="1"/>
      <c r="O64" s="4">
        <f>I18/36</f>
        <v>70.11</v>
      </c>
      <c r="P64" s="4">
        <f>K18/36</f>
        <v>65.64</v>
      </c>
      <c r="Q64" s="4"/>
      <c r="R64" s="4">
        <f>M18/36</f>
        <v>65.067777777777778</v>
      </c>
      <c r="S64" s="25"/>
      <c r="T64" s="18">
        <f>P18/36</f>
        <v>66.94027777777778</v>
      </c>
      <c r="U64" s="18"/>
      <c r="V64" s="18"/>
      <c r="W64" s="16">
        <f>Q18/36</f>
        <v>276.77777777777777</v>
      </c>
      <c r="X64" s="4">
        <f>S18/36</f>
        <v>66.263333333333335</v>
      </c>
    </row>
    <row r="65" spans="1:24" x14ac:dyDescent="0.25">
      <c r="A65" s="1" t="str">
        <f t="shared" si="22"/>
        <v>creche d\'Escalquens-9 kWc</v>
      </c>
      <c r="B65" s="16">
        <f>H19/32</f>
        <v>335.1875</v>
      </c>
      <c r="C65" s="16"/>
      <c r="D65" s="16"/>
      <c r="E65" s="16"/>
      <c r="F65" s="16"/>
      <c r="G65" s="97">
        <f>J19/32</f>
        <v>313.875</v>
      </c>
      <c r="H65" s="4">
        <f>L19/32</f>
        <v>292.46875</v>
      </c>
      <c r="I65" s="4">
        <f>N19/32</f>
        <v>298.625</v>
      </c>
      <c r="J65" s="4">
        <f t="shared" ref="J65:K67" si="23">P19/32</f>
        <v>70.817812500000002</v>
      </c>
      <c r="K65" s="4">
        <f t="shared" si="23"/>
        <v>275.15625</v>
      </c>
      <c r="L65" s="7"/>
      <c r="M65" s="1" t="str">
        <f t="shared" si="7"/>
        <v>creche d\'Escalquens-9 kWc</v>
      </c>
      <c r="N65" s="1"/>
      <c r="O65" s="4">
        <f>I19/32</f>
        <v>78.873750000000001</v>
      </c>
      <c r="P65" s="4">
        <f>K19/32</f>
        <v>74.311562499999994</v>
      </c>
      <c r="Q65" s="4"/>
      <c r="R65" s="4">
        <f>M19/32</f>
        <v>70.7734375</v>
      </c>
      <c r="S65" s="25"/>
      <c r="T65" s="18">
        <f>P19/32</f>
        <v>70.817812500000002</v>
      </c>
      <c r="U65" s="18"/>
      <c r="V65" s="18"/>
      <c r="W65" s="16">
        <f>Q19/32</f>
        <v>275.15625</v>
      </c>
      <c r="X65" s="4">
        <f>S19/32</f>
        <v>65.875312500000007</v>
      </c>
    </row>
    <row r="66" spans="1:24" x14ac:dyDescent="0.25">
      <c r="A66" s="1" t="str">
        <f t="shared" si="22"/>
        <v>Hangar Espanès</v>
      </c>
      <c r="B66" s="16">
        <f>H20/32</f>
        <v>0</v>
      </c>
      <c r="C66" s="16"/>
      <c r="D66" s="16"/>
      <c r="E66" s="16"/>
      <c r="F66" s="16"/>
      <c r="G66" s="97">
        <f>J20/32</f>
        <v>0</v>
      </c>
      <c r="H66" s="4">
        <f>L20/32</f>
        <v>0</v>
      </c>
      <c r="I66" s="4">
        <f>N20/32</f>
        <v>1423.59375</v>
      </c>
      <c r="J66" s="4">
        <f t="shared" si="23"/>
        <v>158.8096875</v>
      </c>
      <c r="K66" s="4">
        <f t="shared" si="23"/>
        <v>1392.28125</v>
      </c>
      <c r="L66" s="7"/>
      <c r="M66" s="1" t="str">
        <f t="shared" si="7"/>
        <v>Hangar Espanès</v>
      </c>
      <c r="N66" s="1"/>
      <c r="O66" s="4">
        <f>I20/32</f>
        <v>0</v>
      </c>
      <c r="P66" s="4">
        <f>K20/32</f>
        <v>0</v>
      </c>
      <c r="Q66" s="4"/>
      <c r="R66" s="4">
        <f>M20/32</f>
        <v>0</v>
      </c>
      <c r="S66" s="25"/>
      <c r="T66" s="18">
        <f>P20/32</f>
        <v>158.8096875</v>
      </c>
      <c r="U66" s="18"/>
      <c r="V66" s="18"/>
      <c r="W66" s="16">
        <f>Q20/32</f>
        <v>1392.28125</v>
      </c>
      <c r="X66" s="4">
        <f>S20/32</f>
        <v>161.5534375</v>
      </c>
    </row>
    <row r="67" spans="1:24" x14ac:dyDescent="0.25">
      <c r="A67" s="1" t="str">
        <f t="shared" si="22"/>
        <v>Cantine Lagardelle</v>
      </c>
      <c r="B67" s="16">
        <f>H21/32</f>
        <v>0</v>
      </c>
      <c r="C67" s="16"/>
      <c r="D67" s="16"/>
      <c r="E67" s="16"/>
      <c r="F67" s="16"/>
      <c r="G67" s="97">
        <f>J21/32</f>
        <v>0</v>
      </c>
      <c r="H67" s="4">
        <f>L21/32</f>
        <v>0</v>
      </c>
      <c r="I67" s="4">
        <f>N21/32</f>
        <v>0</v>
      </c>
      <c r="J67" s="4">
        <f t="shared" si="23"/>
        <v>0</v>
      </c>
      <c r="K67" s="4">
        <f t="shared" si="23"/>
        <v>0</v>
      </c>
      <c r="L67" s="7"/>
      <c r="M67" s="1" t="str">
        <f t="shared" si="7"/>
        <v>Cantine Lagardelle</v>
      </c>
      <c r="N67" s="1"/>
      <c r="O67" s="4">
        <f>I21/32</f>
        <v>0</v>
      </c>
      <c r="P67" s="4">
        <f>K21/32</f>
        <v>0</v>
      </c>
      <c r="Q67" s="4"/>
      <c r="R67" s="4">
        <f>M21/32</f>
        <v>0</v>
      </c>
      <c r="S67" s="25"/>
      <c r="T67" s="18">
        <f>P21/32</f>
        <v>0</v>
      </c>
      <c r="U67" s="18"/>
      <c r="V67" s="18"/>
      <c r="W67" s="16">
        <f>Q21/32</f>
        <v>0</v>
      </c>
      <c r="X67" s="4">
        <f>S21/32</f>
        <v>0</v>
      </c>
    </row>
    <row r="68" spans="1:24" x14ac:dyDescent="0.25">
      <c r="B68" s="35"/>
      <c r="C68" s="35"/>
      <c r="D68" s="35"/>
      <c r="E68" s="35"/>
      <c r="F68" s="35"/>
    </row>
  </sheetData>
  <mergeCells count="16">
    <mergeCell ref="B27:K27"/>
    <mergeCell ref="AA1:AJ1"/>
    <mergeCell ref="AA4:AF4"/>
    <mergeCell ref="V4:Z4"/>
    <mergeCell ref="Q4:U4"/>
    <mergeCell ref="Q1:Z1"/>
    <mergeCell ref="A51:K51"/>
    <mergeCell ref="M51:Y51"/>
    <mergeCell ref="B28:G28"/>
    <mergeCell ref="H28:I28"/>
    <mergeCell ref="J28:K28"/>
    <mergeCell ref="H4:I4"/>
    <mergeCell ref="J4:K4"/>
    <mergeCell ref="L4:M4"/>
    <mergeCell ref="N4:P4"/>
    <mergeCell ref="A26:K26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19" t="s">
        <v>64</v>
      </c>
      <c r="B1" s="19" t="s">
        <v>63</v>
      </c>
      <c r="C1" s="30" t="s">
        <v>24</v>
      </c>
      <c r="D1" s="31" t="s">
        <v>25</v>
      </c>
      <c r="E1" s="30" t="s">
        <v>26</v>
      </c>
    </row>
    <row r="2" spans="1:5" ht="60" x14ac:dyDescent="0.25">
      <c r="A2" s="20" t="s">
        <v>29</v>
      </c>
      <c r="B2" s="20">
        <v>6</v>
      </c>
      <c r="C2" s="16">
        <v>23287554141481</v>
      </c>
      <c r="D2" s="8" t="s">
        <v>30</v>
      </c>
      <c r="E2" s="16">
        <v>591542</v>
      </c>
    </row>
    <row r="3" spans="1:5" x14ac:dyDescent="0.25">
      <c r="A3" s="27" t="s">
        <v>35</v>
      </c>
      <c r="B3" s="20">
        <v>9</v>
      </c>
      <c r="C3" s="16">
        <v>23290737931963</v>
      </c>
      <c r="D3" s="27" t="s">
        <v>36</v>
      </c>
      <c r="E3" s="16">
        <v>604549</v>
      </c>
    </row>
    <row r="4" spans="1:5" ht="45" x14ac:dyDescent="0.25">
      <c r="A4" s="26" t="s">
        <v>43</v>
      </c>
      <c r="B4" s="20">
        <v>9</v>
      </c>
      <c r="C4" s="16">
        <v>23258755298302</v>
      </c>
      <c r="D4" s="8" t="s">
        <v>44</v>
      </c>
      <c r="E4" s="16">
        <v>601522</v>
      </c>
    </row>
    <row r="5" spans="1:5" ht="45" x14ac:dyDescent="0.25">
      <c r="A5" s="26" t="s">
        <v>45</v>
      </c>
      <c r="B5" s="20">
        <v>9</v>
      </c>
      <c r="C5" s="16">
        <v>23297250233006</v>
      </c>
      <c r="D5" s="8" t="s">
        <v>46</v>
      </c>
      <c r="E5" s="16">
        <v>600167</v>
      </c>
    </row>
    <row r="6" spans="1:5" x14ac:dyDescent="0.25">
      <c r="A6" s="27" t="s">
        <v>47</v>
      </c>
      <c r="B6" s="20">
        <v>9</v>
      </c>
      <c r="C6" s="16">
        <v>23149348612509</v>
      </c>
      <c r="D6" s="27" t="s">
        <v>48</v>
      </c>
      <c r="E6" s="16">
        <v>604554</v>
      </c>
    </row>
    <row r="7" spans="1:5" ht="45" x14ac:dyDescent="0.25">
      <c r="A7" s="26" t="s">
        <v>49</v>
      </c>
      <c r="B7" s="26">
        <v>36</v>
      </c>
      <c r="C7" s="16">
        <v>23216497696724</v>
      </c>
      <c r="D7" s="8" t="s">
        <v>46</v>
      </c>
      <c r="E7" s="16">
        <v>654591</v>
      </c>
    </row>
    <row r="8" spans="1:5" ht="45" x14ac:dyDescent="0.25">
      <c r="A8" s="26" t="s">
        <v>50</v>
      </c>
      <c r="B8" s="26">
        <v>36</v>
      </c>
      <c r="C8" s="16">
        <v>23284370345361</v>
      </c>
      <c r="D8" s="8" t="s">
        <v>51</v>
      </c>
      <c r="E8" s="16">
        <v>649757</v>
      </c>
    </row>
    <row r="9" spans="1:5" ht="45" x14ac:dyDescent="0.25">
      <c r="A9" s="26" t="s">
        <v>52</v>
      </c>
      <c r="B9" s="26">
        <v>32</v>
      </c>
      <c r="C9" s="16">
        <v>23285383369584</v>
      </c>
      <c r="D9" s="8" t="s">
        <v>53</v>
      </c>
      <c r="E9" s="16">
        <v>655254</v>
      </c>
    </row>
    <row r="10" spans="1:5" x14ac:dyDescent="0.25">
      <c r="A10" s="8" t="s">
        <v>54</v>
      </c>
      <c r="B10" s="28">
        <v>36</v>
      </c>
      <c r="C10" s="34">
        <v>50037426930470</v>
      </c>
      <c r="D10" s="35" t="s">
        <v>55</v>
      </c>
      <c r="E10" s="16">
        <v>743785024</v>
      </c>
    </row>
    <row r="11" spans="1:5" x14ac:dyDescent="0.25">
      <c r="A11" s="28" t="s">
        <v>15</v>
      </c>
      <c r="B11" s="28">
        <v>9</v>
      </c>
      <c r="C11" s="16">
        <v>50025703793275</v>
      </c>
      <c r="D11" s="8" t="s">
        <v>56</v>
      </c>
      <c r="E11" s="36">
        <v>743853204</v>
      </c>
    </row>
    <row r="12" spans="1:5" ht="30" x14ac:dyDescent="0.25">
      <c r="A12" s="26" t="s">
        <v>57</v>
      </c>
      <c r="B12" s="26">
        <v>30</v>
      </c>
      <c r="C12" s="38">
        <v>50038865323180</v>
      </c>
      <c r="D12" s="39" t="s">
        <v>58</v>
      </c>
      <c r="E12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19" t="s">
        <v>23</v>
      </c>
      <c r="B1" s="19" t="s">
        <v>63</v>
      </c>
      <c r="C1" s="30" t="s">
        <v>24</v>
      </c>
      <c r="D1" s="31" t="s">
        <v>25</v>
      </c>
      <c r="E1" s="30" t="s">
        <v>26</v>
      </c>
      <c r="F1" s="31" t="s">
        <v>27</v>
      </c>
    </row>
    <row r="2" spans="1:6" ht="45" x14ac:dyDescent="0.25">
      <c r="A2" s="50" t="s">
        <v>31</v>
      </c>
      <c r="B2" s="50">
        <v>9</v>
      </c>
      <c r="C2" s="51">
        <v>23274529539462</v>
      </c>
      <c r="D2" s="52" t="s">
        <v>32</v>
      </c>
      <c r="E2" s="51">
        <v>591524</v>
      </c>
      <c r="F2" s="53">
        <v>43272</v>
      </c>
    </row>
    <row r="3" spans="1:6" ht="60" x14ac:dyDescent="0.25">
      <c r="A3" s="50" t="s">
        <v>33</v>
      </c>
      <c r="B3" s="50">
        <v>9</v>
      </c>
      <c r="C3" s="51">
        <v>23286975270240</v>
      </c>
      <c r="D3" s="52" t="s">
        <v>34</v>
      </c>
      <c r="E3" s="51">
        <v>591613</v>
      </c>
      <c r="F3" s="53">
        <v>43301</v>
      </c>
    </row>
    <row r="4" spans="1:6" ht="45" x14ac:dyDescent="0.25">
      <c r="A4" s="50" t="s">
        <v>37</v>
      </c>
      <c r="B4" s="50">
        <v>9</v>
      </c>
      <c r="C4" s="51">
        <v>23287119988097</v>
      </c>
      <c r="D4" s="52" t="s">
        <v>38</v>
      </c>
      <c r="E4" s="51">
        <v>591602</v>
      </c>
      <c r="F4" s="53">
        <v>43340</v>
      </c>
    </row>
    <row r="5" spans="1:6" x14ac:dyDescent="0.25">
      <c r="A5" s="60" t="s">
        <v>39</v>
      </c>
      <c r="B5" s="50">
        <v>9</v>
      </c>
      <c r="C5" s="51">
        <v>23201447050347</v>
      </c>
      <c r="D5" s="60" t="s">
        <v>40</v>
      </c>
      <c r="E5" s="51">
        <v>591745</v>
      </c>
      <c r="F5" s="61">
        <v>43354</v>
      </c>
    </row>
    <row r="6" spans="1:6" x14ac:dyDescent="0.25">
      <c r="A6" s="60" t="s">
        <v>41</v>
      </c>
      <c r="B6" s="50">
        <v>9</v>
      </c>
      <c r="C6" s="51">
        <v>23287264705857</v>
      </c>
      <c r="D6" s="60" t="s">
        <v>42</v>
      </c>
      <c r="E6" s="51">
        <v>591555</v>
      </c>
      <c r="F6" s="61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2024-06-22T09:18:23Z</dcterms:modified>
</cp:coreProperties>
</file>